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47589FA-3D9A-4D3B-9E1A-0E368DED47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ESTIMATE" sheetId="7" r:id="rId1"/>
    <sheet name="Adders (4' Excavate)" sheetId="8" r:id="rId2"/>
  </sheets>
  <definedNames>
    <definedName name="_xlnm._FilterDatabase" localSheetId="1" hidden="1">'Adders (4'' Excavate)'!$C$22:$O$28</definedName>
    <definedName name="_xlnm._FilterDatabase" localSheetId="0" hidden="1">'DETAILED ESTIMATE'!$C$23:$O$129</definedName>
    <definedName name="_xlnm.Print_Area" localSheetId="1">'Adders (4'' Excavate)'!$A$1:$O$37</definedName>
    <definedName name="_xlnm.Print_Area" localSheetId="0">'DETAILED ESTIMATE'!$A$1:$O$138</definedName>
    <definedName name="_xlnm.Print_Titles" localSheetId="1">'Adders (4'' Excavate)'!$1:$7</definedName>
    <definedName name="_xlnm.Print_Titles" localSheetId="0">'DETAILED ESTIMATE'!$1:$7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0" i="7" l="1"/>
  <c r="L60" i="7"/>
  <c r="M60" i="7"/>
  <c r="N60" i="7" s="1"/>
  <c r="F60" i="7"/>
  <c r="G60" i="7"/>
  <c r="G100" i="7"/>
  <c r="M86" i="7"/>
  <c r="N86" i="7" s="1"/>
  <c r="M100" i="7"/>
  <c r="L100" i="7"/>
  <c r="K100" i="7"/>
  <c r="F100" i="7"/>
  <c r="M123" i="7"/>
  <c r="F123" i="7"/>
  <c r="G123" i="7" s="1"/>
  <c r="M114" i="7"/>
  <c r="F114" i="7"/>
  <c r="G114" i="7" s="1"/>
  <c r="M113" i="7"/>
  <c r="F113" i="7"/>
  <c r="G113" i="7" s="1"/>
  <c r="M48" i="7"/>
  <c r="M47" i="7"/>
  <c r="M46" i="7"/>
  <c r="M45" i="7"/>
  <c r="M44" i="7"/>
  <c r="M43" i="7"/>
  <c r="M42" i="7"/>
  <c r="M41" i="7"/>
  <c r="M39" i="7"/>
  <c r="M55" i="7"/>
  <c r="N54" i="7"/>
  <c r="M54" i="7"/>
  <c r="M53" i="7"/>
  <c r="M52" i="7"/>
  <c r="M51" i="7"/>
  <c r="M93" i="7"/>
  <c r="M92" i="7"/>
  <c r="M91" i="7"/>
  <c r="M90" i="7"/>
  <c r="M89" i="7"/>
  <c r="M88" i="7"/>
  <c r="M128" i="7"/>
  <c r="M127" i="7"/>
  <c r="M126" i="7"/>
  <c r="M125" i="7"/>
  <c r="N124" i="7"/>
  <c r="M124" i="7"/>
  <c r="L124" i="7"/>
  <c r="K124" i="7"/>
  <c r="M122" i="7"/>
  <c r="N121" i="7"/>
  <c r="M121" i="7"/>
  <c r="L121" i="7"/>
  <c r="K121" i="7"/>
  <c r="M120" i="7"/>
  <c r="N119" i="7"/>
  <c r="M119" i="7"/>
  <c r="L119" i="7"/>
  <c r="K119" i="7"/>
  <c r="M118" i="7"/>
  <c r="N117" i="7"/>
  <c r="M117" i="7"/>
  <c r="L117" i="7"/>
  <c r="K117" i="7"/>
  <c r="M116" i="7"/>
  <c r="M115" i="7"/>
  <c r="M112" i="7"/>
  <c r="N112" i="7" s="1"/>
  <c r="L112" i="7"/>
  <c r="K112" i="7"/>
  <c r="M111" i="7"/>
  <c r="N111" i="7" s="1"/>
  <c r="L111" i="7"/>
  <c r="K111" i="7"/>
  <c r="M110" i="7"/>
  <c r="N110" i="7" s="1"/>
  <c r="L110" i="7"/>
  <c r="K110" i="7"/>
  <c r="F128" i="7"/>
  <c r="G128" i="7" s="1"/>
  <c r="L128" i="7" s="1"/>
  <c r="F127" i="7"/>
  <c r="G127" i="7" s="1"/>
  <c r="K127" i="7" s="1"/>
  <c r="F126" i="7"/>
  <c r="G126" i="7" s="1"/>
  <c r="F125" i="7"/>
  <c r="G125" i="7" s="1"/>
  <c r="L125" i="7" s="1"/>
  <c r="F122" i="7"/>
  <c r="G122" i="7" s="1"/>
  <c r="K122" i="7" s="1"/>
  <c r="F120" i="7"/>
  <c r="G120" i="7" s="1"/>
  <c r="L120" i="7" s="1"/>
  <c r="F118" i="7"/>
  <c r="G118" i="7" s="1"/>
  <c r="L118" i="7" s="1"/>
  <c r="F116" i="7"/>
  <c r="G116" i="7" s="1"/>
  <c r="K116" i="7" s="1"/>
  <c r="F115" i="7"/>
  <c r="G115" i="7" s="1"/>
  <c r="K115" i="7" s="1"/>
  <c r="F112" i="7"/>
  <c r="F111" i="7"/>
  <c r="F110" i="7"/>
  <c r="G89" i="7"/>
  <c r="L89" i="7" s="1"/>
  <c r="G90" i="7"/>
  <c r="K90" i="7" s="1"/>
  <c r="G91" i="7"/>
  <c r="L91" i="7" s="1"/>
  <c r="G92" i="7"/>
  <c r="L92" i="7" s="1"/>
  <c r="G93" i="7"/>
  <c r="L93" i="7" s="1"/>
  <c r="G88" i="7"/>
  <c r="L88" i="7" s="1"/>
  <c r="F55" i="7"/>
  <c r="G55" i="7" s="1"/>
  <c r="L55" i="7" s="1"/>
  <c r="G54" i="7"/>
  <c r="F54" i="7"/>
  <c r="F53" i="7"/>
  <c r="G53" i="7" s="1"/>
  <c r="L53" i="7" s="1"/>
  <c r="F52" i="7"/>
  <c r="G52" i="7" s="1"/>
  <c r="L52" i="7" s="1"/>
  <c r="F51" i="7"/>
  <c r="G51" i="7" s="1"/>
  <c r="K51" i="7" s="1"/>
  <c r="F44" i="7"/>
  <c r="G44" i="7" s="1"/>
  <c r="K44" i="7" s="1"/>
  <c r="F45" i="7"/>
  <c r="G45" i="7" s="1"/>
  <c r="L45" i="7" s="1"/>
  <c r="F46" i="7"/>
  <c r="G46" i="7" s="1"/>
  <c r="F47" i="7"/>
  <c r="G47" i="7" s="1"/>
  <c r="L47" i="7" s="1"/>
  <c r="F48" i="7"/>
  <c r="G48" i="7" s="1"/>
  <c r="F86" i="7"/>
  <c r="G86" i="7" s="1"/>
  <c r="K86" i="7" s="1"/>
  <c r="B96" i="7"/>
  <c r="F43" i="7"/>
  <c r="G43" i="7" s="1"/>
  <c r="K43" i="7" s="1"/>
  <c r="F42" i="7"/>
  <c r="G42" i="7" s="1"/>
  <c r="L42" i="7" s="1"/>
  <c r="F41" i="7"/>
  <c r="G41" i="7" s="1"/>
  <c r="L41" i="7" s="1"/>
  <c r="F39" i="7"/>
  <c r="G39" i="7" s="1"/>
  <c r="K39" i="7" s="1"/>
  <c r="M36" i="7"/>
  <c r="F36" i="7"/>
  <c r="G36" i="7" s="1"/>
  <c r="N100" i="7" l="1"/>
  <c r="L86" i="7"/>
  <c r="L39" i="7"/>
  <c r="N52" i="7"/>
  <c r="K123" i="7"/>
  <c r="L123" i="7"/>
  <c r="N123" i="7"/>
  <c r="L90" i="7"/>
  <c r="K93" i="7"/>
  <c r="L44" i="7"/>
  <c r="K47" i="7"/>
  <c r="K55" i="7"/>
  <c r="N41" i="7"/>
  <c r="K89" i="7"/>
  <c r="N91" i="7"/>
  <c r="N45" i="7"/>
  <c r="L114" i="7"/>
  <c r="K114" i="7"/>
  <c r="N114" i="7"/>
  <c r="N128" i="7"/>
  <c r="L122" i="7"/>
  <c r="L127" i="7"/>
  <c r="K48" i="7"/>
  <c r="L48" i="7"/>
  <c r="L46" i="7"/>
  <c r="K46" i="7"/>
  <c r="K126" i="7"/>
  <c r="L126" i="7"/>
  <c r="K120" i="7"/>
  <c r="K118" i="7"/>
  <c r="N122" i="7"/>
  <c r="K125" i="7"/>
  <c r="N127" i="7"/>
  <c r="K88" i="7"/>
  <c r="N90" i="7"/>
  <c r="K92" i="7"/>
  <c r="N51" i="7"/>
  <c r="K53" i="7"/>
  <c r="N39" i="7"/>
  <c r="K42" i="7"/>
  <c r="L43" i="7"/>
  <c r="N44" i="7"/>
  <c r="N48" i="7"/>
  <c r="L116" i="7"/>
  <c r="N120" i="7"/>
  <c r="N126" i="7"/>
  <c r="K128" i="7"/>
  <c r="N89" i="7"/>
  <c r="K91" i="7"/>
  <c r="N93" i="7"/>
  <c r="K52" i="7"/>
  <c r="N55" i="7"/>
  <c r="K41" i="7"/>
  <c r="N43" i="7"/>
  <c r="K45" i="7"/>
  <c r="N47" i="7"/>
  <c r="L115" i="7"/>
  <c r="L51" i="7"/>
  <c r="N118" i="7"/>
  <c r="N125" i="7"/>
  <c r="N88" i="7"/>
  <c r="N92" i="7"/>
  <c r="N53" i="7"/>
  <c r="N42" i="7"/>
  <c r="N46" i="7"/>
  <c r="L113" i="7"/>
  <c r="K113" i="7"/>
  <c r="N113" i="7"/>
  <c r="N116" i="7"/>
  <c r="N115" i="7"/>
  <c r="K36" i="7"/>
  <c r="L36" i="7"/>
  <c r="N36" i="7"/>
  <c r="A29" i="8"/>
  <c r="A28" i="8"/>
  <c r="A27" i="8"/>
  <c r="M26" i="8"/>
  <c r="F26" i="8"/>
  <c r="G26" i="8" s="1"/>
  <c r="L26" i="8" s="1"/>
  <c r="N25" i="8"/>
  <c r="M25" i="8"/>
  <c r="L25" i="8"/>
  <c r="K25" i="8"/>
  <c r="G25" i="8"/>
  <c r="F25" i="8"/>
  <c r="A25" i="8"/>
  <c r="M24" i="8"/>
  <c r="F24" i="8"/>
  <c r="G24" i="8" s="1"/>
  <c r="N23" i="8"/>
  <c r="M23" i="8"/>
  <c r="L23" i="8"/>
  <c r="K23" i="8"/>
  <c r="G23" i="8"/>
  <c r="F23" i="8"/>
  <c r="A23" i="8"/>
  <c r="N22" i="8"/>
  <c r="M22" i="8"/>
  <c r="L22" i="8"/>
  <c r="K22" i="8"/>
  <c r="G22" i="8"/>
  <c r="F22" i="8"/>
  <c r="A22" i="8"/>
  <c r="A21" i="8"/>
  <c r="A20" i="8"/>
  <c r="A19" i="8"/>
  <c r="A18" i="8"/>
  <c r="M17" i="8"/>
  <c r="G17" i="8"/>
  <c r="L17" i="8" s="1"/>
  <c r="M16" i="8"/>
  <c r="G16" i="8"/>
  <c r="L16" i="8" s="1"/>
  <c r="M15" i="8"/>
  <c r="G15" i="8"/>
  <c r="L15" i="8" s="1"/>
  <c r="M14" i="8"/>
  <c r="G14" i="8"/>
  <c r="L14" i="8" s="1"/>
  <c r="M13" i="8"/>
  <c r="G13" i="8"/>
  <c r="K13" i="8" s="1"/>
  <c r="M12" i="8"/>
  <c r="G12" i="8"/>
  <c r="L12" i="8" s="1"/>
  <c r="M11" i="8"/>
  <c r="G11" i="8"/>
  <c r="L11" i="8" s="1"/>
  <c r="M10" i="8"/>
  <c r="G10" i="8"/>
  <c r="K10" i="8" s="1"/>
  <c r="M9" i="8"/>
  <c r="G9" i="8"/>
  <c r="L9" i="8" s="1"/>
  <c r="A8" i="8"/>
  <c r="A18" i="7"/>
  <c r="A19" i="7"/>
  <c r="A20" i="7"/>
  <c r="A21" i="7"/>
  <c r="A22" i="7"/>
  <c r="A23" i="7"/>
  <c r="A31" i="7"/>
  <c r="A49" i="7"/>
  <c r="A58" i="7"/>
  <c r="A64" i="7"/>
  <c r="A69" i="7"/>
  <c r="A70" i="7"/>
  <c r="A71" i="7"/>
  <c r="A74" i="7"/>
  <c r="A77" i="7"/>
  <c r="A81" i="7"/>
  <c r="A84" i="7"/>
  <c r="A94" i="7"/>
  <c r="A95" i="7"/>
  <c r="A101" i="7"/>
  <c r="A105" i="7"/>
  <c r="M16" i="7"/>
  <c r="M11" i="7"/>
  <c r="M12" i="7"/>
  <c r="M13" i="7"/>
  <c r="M14" i="7"/>
  <c r="M15" i="7"/>
  <c r="M17" i="7"/>
  <c r="M10" i="7"/>
  <c r="N13" i="8" l="1"/>
  <c r="L10" i="8"/>
  <c r="K17" i="8"/>
  <c r="N14" i="8"/>
  <c r="N12" i="8"/>
  <c r="N16" i="8"/>
  <c r="L13" i="8"/>
  <c r="L19" i="8" s="1"/>
  <c r="N10" i="8"/>
  <c r="N24" i="8"/>
  <c r="K9" i="8"/>
  <c r="N17" i="8"/>
  <c r="N9" i="8"/>
  <c r="K15" i="8"/>
  <c r="N15" i="8"/>
  <c r="N26" i="8"/>
  <c r="L24" i="8"/>
  <c r="K24" i="8"/>
  <c r="K12" i="8"/>
  <c r="K16" i="8"/>
  <c r="K11" i="8"/>
  <c r="K26" i="8"/>
  <c r="K14" i="8"/>
  <c r="A9" i="8"/>
  <c r="M26" i="7"/>
  <c r="O19" i="8" l="1"/>
  <c r="K19" i="8"/>
  <c r="O28" i="8"/>
  <c r="L28" i="8"/>
  <c r="L30" i="8" s="1"/>
  <c r="K28" i="8"/>
  <c r="A10" i="8"/>
  <c r="A11" i="8" s="1"/>
  <c r="E108" i="7"/>
  <c r="F108" i="7" s="1"/>
  <c r="G108" i="7" s="1"/>
  <c r="A129" i="7"/>
  <c r="K30" i="8" l="1"/>
  <c r="O30" i="8"/>
  <c r="O33" i="8" s="1"/>
  <c r="A12" i="8"/>
  <c r="A13" i="8" s="1"/>
  <c r="L108" i="7"/>
  <c r="O31" i="8" l="1"/>
  <c r="O32" i="8"/>
  <c r="A14" i="8"/>
  <c r="A15" i="8" s="1"/>
  <c r="M108" i="7"/>
  <c r="N108" i="7" s="1"/>
  <c r="K108" i="7"/>
  <c r="F107" i="7"/>
  <c r="G107" i="7" s="1"/>
  <c r="F106" i="7"/>
  <c r="G106" i="7" s="1"/>
  <c r="N105" i="7"/>
  <c r="M105" i="7"/>
  <c r="L105" i="7"/>
  <c r="K105" i="7"/>
  <c r="G105" i="7"/>
  <c r="F105" i="7"/>
  <c r="F85" i="7"/>
  <c r="G85" i="7" s="1"/>
  <c r="N84" i="7"/>
  <c r="M84" i="7"/>
  <c r="L84" i="7"/>
  <c r="K84" i="7"/>
  <c r="G84" i="7"/>
  <c r="F84" i="7"/>
  <c r="F83" i="7"/>
  <c r="G83" i="7" s="1"/>
  <c r="F82" i="7"/>
  <c r="G82" i="7" s="1"/>
  <c r="N81" i="7"/>
  <c r="M81" i="7"/>
  <c r="L81" i="7"/>
  <c r="K81" i="7"/>
  <c r="G81" i="7"/>
  <c r="F81" i="7"/>
  <c r="F80" i="7"/>
  <c r="G80" i="7" s="1"/>
  <c r="F79" i="7"/>
  <c r="G79" i="7" s="1"/>
  <c r="F78" i="7"/>
  <c r="G78" i="7" s="1"/>
  <c r="N77" i="7"/>
  <c r="M77" i="7"/>
  <c r="L77" i="7"/>
  <c r="K77" i="7"/>
  <c r="G77" i="7"/>
  <c r="F77" i="7"/>
  <c r="F76" i="7"/>
  <c r="G76" i="7" s="1"/>
  <c r="F75" i="7"/>
  <c r="G75" i="7" s="1"/>
  <c r="N74" i="7"/>
  <c r="M74" i="7"/>
  <c r="L74" i="7"/>
  <c r="K74" i="7"/>
  <c r="G74" i="7"/>
  <c r="F74" i="7"/>
  <c r="F73" i="7"/>
  <c r="G73" i="7" s="1"/>
  <c r="F72" i="7"/>
  <c r="G72" i="7" s="1"/>
  <c r="N71" i="7"/>
  <c r="M71" i="7"/>
  <c r="L71" i="7"/>
  <c r="K71" i="7"/>
  <c r="G71" i="7"/>
  <c r="F71" i="7"/>
  <c r="N70" i="7"/>
  <c r="M70" i="7"/>
  <c r="L70" i="7"/>
  <c r="K70" i="7"/>
  <c r="G70" i="7"/>
  <c r="F70" i="7"/>
  <c r="N69" i="7"/>
  <c r="M69" i="7"/>
  <c r="L69" i="7"/>
  <c r="K69" i="7"/>
  <c r="G69" i="7"/>
  <c r="F69" i="7"/>
  <c r="F38" i="7"/>
  <c r="G38" i="7" s="1"/>
  <c r="F37" i="7"/>
  <c r="G37" i="7" s="1"/>
  <c r="F35" i="7"/>
  <c r="G35" i="7" s="1"/>
  <c r="F34" i="7"/>
  <c r="G34" i="7" s="1"/>
  <c r="G33" i="7"/>
  <c r="G32" i="7"/>
  <c r="N31" i="7"/>
  <c r="M31" i="7"/>
  <c r="L31" i="7"/>
  <c r="K31" i="7"/>
  <c r="G31" i="7"/>
  <c r="F31" i="7"/>
  <c r="F57" i="7"/>
  <c r="G57" i="7" s="1"/>
  <c r="F56" i="7"/>
  <c r="G56" i="7" s="1"/>
  <c r="N49" i="7"/>
  <c r="M49" i="7"/>
  <c r="L49" i="7"/>
  <c r="K49" i="7"/>
  <c r="G49" i="7"/>
  <c r="F49" i="7"/>
  <c r="F30" i="7"/>
  <c r="G30" i="7" s="1"/>
  <c r="F29" i="7"/>
  <c r="G29" i="7" s="1"/>
  <c r="F28" i="7"/>
  <c r="G28" i="7" s="1"/>
  <c r="F27" i="7"/>
  <c r="G27" i="7" s="1"/>
  <c r="F26" i="7"/>
  <c r="G26" i="7" s="1"/>
  <c r="F25" i="7"/>
  <c r="G25" i="7" s="1"/>
  <c r="F24" i="7"/>
  <c r="G24" i="7" s="1"/>
  <c r="N23" i="7"/>
  <c r="M23" i="7"/>
  <c r="L23" i="7"/>
  <c r="K23" i="7"/>
  <c r="G23" i="7"/>
  <c r="F23" i="7"/>
  <c r="F68" i="7"/>
  <c r="G68" i="7" s="1"/>
  <c r="F67" i="7"/>
  <c r="G67" i="7" s="1"/>
  <c r="F66" i="7"/>
  <c r="G66" i="7" s="1"/>
  <c r="F65" i="7"/>
  <c r="G65" i="7" s="1"/>
  <c r="N64" i="7"/>
  <c r="M64" i="7"/>
  <c r="L64" i="7"/>
  <c r="K64" i="7"/>
  <c r="G64" i="7"/>
  <c r="F64" i="7"/>
  <c r="F63" i="7"/>
  <c r="G63" i="7" s="1"/>
  <c r="F62" i="7"/>
  <c r="G62" i="7" s="1"/>
  <c r="F61" i="7"/>
  <c r="G61" i="7" s="1"/>
  <c r="F59" i="7"/>
  <c r="G59" i="7" s="1"/>
  <c r="N58" i="7"/>
  <c r="M58" i="7"/>
  <c r="L58" i="7"/>
  <c r="K58" i="7"/>
  <c r="G58" i="7"/>
  <c r="F58" i="7"/>
  <c r="F104" i="7"/>
  <c r="G104" i="7" s="1"/>
  <c r="F103" i="7"/>
  <c r="G103" i="7" s="1"/>
  <c r="F102" i="7"/>
  <c r="G102" i="7" s="1"/>
  <c r="N101" i="7"/>
  <c r="M101" i="7"/>
  <c r="L101" i="7"/>
  <c r="K101" i="7"/>
  <c r="G101" i="7"/>
  <c r="F101" i="7"/>
  <c r="O34" i="8" l="1"/>
  <c r="C6" i="8" s="1"/>
  <c r="A16" i="8"/>
  <c r="A17" i="8" s="1"/>
  <c r="K26" i="7"/>
  <c r="L26" i="7"/>
  <c r="N26" i="7"/>
  <c r="K34" i="7"/>
  <c r="M72" i="7"/>
  <c r="N72" i="7" s="1"/>
  <c r="M61" i="7"/>
  <c r="N61" i="7" s="1"/>
  <c r="M34" i="7"/>
  <c r="N34" i="7" s="1"/>
  <c r="M59" i="7"/>
  <c r="N59" i="7" s="1"/>
  <c r="M68" i="7"/>
  <c r="N68" i="7" s="1"/>
  <c r="M106" i="7"/>
  <c r="N106" i="7" s="1"/>
  <c r="K103" i="7"/>
  <c r="M107" i="7"/>
  <c r="N107" i="7" s="1"/>
  <c r="L106" i="7"/>
  <c r="K106" i="7"/>
  <c r="L107" i="7"/>
  <c r="K107" i="7"/>
  <c r="L79" i="7"/>
  <c r="M66" i="7"/>
  <c r="N66" i="7" s="1"/>
  <c r="K76" i="7"/>
  <c r="M104" i="7"/>
  <c r="N104" i="7" s="1"/>
  <c r="M30" i="7"/>
  <c r="N30" i="7" s="1"/>
  <c r="M24" i="7"/>
  <c r="N24" i="7" s="1"/>
  <c r="M28" i="7"/>
  <c r="N28" i="7" s="1"/>
  <c r="M102" i="7"/>
  <c r="N102" i="7" s="1"/>
  <c r="K61" i="7"/>
  <c r="M62" i="7"/>
  <c r="N62" i="7" s="1"/>
  <c r="M67" i="7"/>
  <c r="N67" i="7" s="1"/>
  <c r="M27" i="7"/>
  <c r="N27" i="7" s="1"/>
  <c r="K30" i="7"/>
  <c r="K57" i="7"/>
  <c r="M33" i="7"/>
  <c r="N33" i="7" s="1"/>
  <c r="M38" i="7"/>
  <c r="N38" i="7" s="1"/>
  <c r="L83" i="7"/>
  <c r="M103" i="7"/>
  <c r="N103" i="7" s="1"/>
  <c r="M65" i="7"/>
  <c r="N65" i="7" s="1"/>
  <c r="K68" i="7"/>
  <c r="M29" i="7"/>
  <c r="N29" i="7" s="1"/>
  <c r="M56" i="7"/>
  <c r="N56" i="7" s="1"/>
  <c r="M57" i="7"/>
  <c r="N57" i="7" s="1"/>
  <c r="M32" i="7"/>
  <c r="N32" i="7" s="1"/>
  <c r="M37" i="7"/>
  <c r="N37" i="7" s="1"/>
  <c r="K72" i="7"/>
  <c r="K80" i="7"/>
  <c r="M63" i="7"/>
  <c r="N63" i="7" s="1"/>
  <c r="M25" i="7"/>
  <c r="N25" i="7" s="1"/>
  <c r="M35" i="7"/>
  <c r="N35" i="7" s="1"/>
  <c r="M73" i="7"/>
  <c r="N73" i="7" s="1"/>
  <c r="M75" i="7"/>
  <c r="N75" i="7" s="1"/>
  <c r="M76" i="7"/>
  <c r="N76" i="7" s="1"/>
  <c r="M78" i="7"/>
  <c r="N78" i="7" s="1"/>
  <c r="M79" i="7"/>
  <c r="N79" i="7" s="1"/>
  <c r="M80" i="7"/>
  <c r="N80" i="7" s="1"/>
  <c r="M82" i="7"/>
  <c r="N82" i="7" s="1"/>
  <c r="M83" i="7"/>
  <c r="N83" i="7" s="1"/>
  <c r="M85" i="7"/>
  <c r="N85" i="7" s="1"/>
  <c r="K104" i="7"/>
  <c r="L104" i="7"/>
  <c r="L66" i="7"/>
  <c r="K66" i="7"/>
  <c r="L28" i="7"/>
  <c r="K28" i="7"/>
  <c r="L56" i="7"/>
  <c r="K56" i="7"/>
  <c r="L38" i="7"/>
  <c r="K38" i="7"/>
  <c r="L102" i="7"/>
  <c r="K102" i="7"/>
  <c r="L65" i="7"/>
  <c r="K65" i="7"/>
  <c r="K27" i="7"/>
  <c r="L27" i="7"/>
  <c r="L37" i="7"/>
  <c r="K37" i="7"/>
  <c r="L59" i="7"/>
  <c r="K59" i="7"/>
  <c r="L32" i="7"/>
  <c r="K32" i="7"/>
  <c r="L63" i="7"/>
  <c r="K63" i="7"/>
  <c r="L25" i="7"/>
  <c r="K25" i="7"/>
  <c r="K35" i="7"/>
  <c r="L35" i="7"/>
  <c r="K73" i="7"/>
  <c r="L73" i="7"/>
  <c r="L75" i="7"/>
  <c r="K75" i="7"/>
  <c r="L78" i="7"/>
  <c r="K78" i="7"/>
  <c r="L82" i="7"/>
  <c r="K82" i="7"/>
  <c r="K85" i="7"/>
  <c r="L85" i="7"/>
  <c r="K62" i="7"/>
  <c r="L62" i="7"/>
  <c r="L67" i="7"/>
  <c r="K67" i="7"/>
  <c r="L24" i="7"/>
  <c r="K24" i="7"/>
  <c r="L29" i="7"/>
  <c r="K29" i="7"/>
  <c r="L33" i="7"/>
  <c r="K33" i="7"/>
  <c r="L68" i="7"/>
  <c r="L72" i="7"/>
  <c r="L103" i="7"/>
  <c r="L61" i="7"/>
  <c r="L34" i="7"/>
  <c r="L76" i="7"/>
  <c r="K79" i="7"/>
  <c r="K83" i="7"/>
  <c r="L30" i="7"/>
  <c r="L57" i="7"/>
  <c r="L80" i="7"/>
  <c r="M95" i="7"/>
  <c r="M94" i="7"/>
  <c r="M9" i="7" l="1"/>
  <c r="F99" i="7"/>
  <c r="G99" i="7" s="1"/>
  <c r="F98" i="7"/>
  <c r="G98" i="7" s="1"/>
  <c r="F97" i="7"/>
  <c r="G97" i="7" s="1"/>
  <c r="F96" i="7"/>
  <c r="G96" i="7" s="1"/>
  <c r="G95" i="7"/>
  <c r="F95" i="7"/>
  <c r="G94" i="7"/>
  <c r="F94" i="7"/>
  <c r="A130" i="7"/>
  <c r="N95" i="7"/>
  <c r="L95" i="7"/>
  <c r="K95" i="7"/>
  <c r="N94" i="7"/>
  <c r="L94" i="7"/>
  <c r="K94" i="7"/>
  <c r="A24" i="8" l="1"/>
  <c r="A26" i="8" s="1"/>
  <c r="L96" i="7"/>
  <c r="K96" i="7"/>
  <c r="K97" i="7"/>
  <c r="L97" i="7"/>
  <c r="L98" i="7"/>
  <c r="K98" i="7"/>
  <c r="K99" i="7"/>
  <c r="L99" i="7"/>
  <c r="M97" i="7"/>
  <c r="N97" i="7" s="1"/>
  <c r="M99" i="7"/>
  <c r="N99" i="7" s="1"/>
  <c r="M96" i="7"/>
  <c r="N96" i="7" s="1"/>
  <c r="M98" i="7"/>
  <c r="N98" i="7" s="1"/>
  <c r="O129" i="7" l="1"/>
  <c r="K129" i="7"/>
  <c r="L129" i="7"/>
  <c r="A8" i="7" l="1"/>
  <c r="A9" i="7" l="1"/>
  <c r="A10" i="7" s="1"/>
  <c r="A11" i="7" s="1"/>
  <c r="A12" i="7" l="1"/>
  <c r="A13" i="7" l="1"/>
  <c r="A14" i="7" l="1"/>
  <c r="A15" i="7" l="1"/>
  <c r="A16" i="7" s="1"/>
  <c r="A17" i="7" l="1"/>
  <c r="G17" i="7"/>
  <c r="G16" i="7"/>
  <c r="G15" i="7"/>
  <c r="N15" i="7" s="1"/>
  <c r="G14" i="7"/>
  <c r="G13" i="7"/>
  <c r="G12" i="7"/>
  <c r="G11" i="7"/>
  <c r="G10" i="7"/>
  <c r="G9" i="7"/>
  <c r="K10" i="7" l="1"/>
  <c r="L10" i="7"/>
  <c r="N10" i="7"/>
  <c r="A24" i="7"/>
  <c r="A25" i="7" s="1"/>
  <c r="A26" i="7" s="1"/>
  <c r="A27" i="7" s="1"/>
  <c r="A28" i="7" s="1"/>
  <c r="A29" i="7" s="1"/>
  <c r="A30" i="7" s="1"/>
  <c r="A32" i="7" s="1"/>
  <c r="A33" i="7" s="1"/>
  <c r="A34" i="7" s="1"/>
  <c r="K13" i="7"/>
  <c r="L13" i="7"/>
  <c r="N13" i="7"/>
  <c r="L16" i="7"/>
  <c r="K16" i="7"/>
  <c r="N16" i="7"/>
  <c r="K11" i="7"/>
  <c r="L11" i="7"/>
  <c r="L12" i="7"/>
  <c r="K12" i="7"/>
  <c r="N12" i="7"/>
  <c r="K14" i="7"/>
  <c r="L14" i="7"/>
  <c r="N14" i="7"/>
  <c r="K15" i="7"/>
  <c r="L15" i="7"/>
  <c r="K17" i="7"/>
  <c r="L17" i="7"/>
  <c r="N17" i="7"/>
  <c r="N9" i="7"/>
  <c r="L9" i="7"/>
  <c r="K9" i="7"/>
  <c r="A35" i="7" l="1"/>
  <c r="A37" i="7" s="1"/>
  <c r="A36" i="7"/>
  <c r="O19" i="7"/>
  <c r="O131" i="7" s="1"/>
  <c r="O134" i="7" s="1"/>
  <c r="L19" i="7"/>
  <c r="K19" i="7"/>
  <c r="K131" i="7" s="1"/>
  <c r="A38" i="7" l="1"/>
  <c r="A56" i="7" s="1"/>
  <c r="A57" i="7" s="1"/>
  <c r="A59" i="7" s="1"/>
  <c r="A61" i="7" s="1"/>
  <c r="O132" i="7"/>
  <c r="O133" i="7"/>
  <c r="L131" i="7"/>
  <c r="A62" i="7" l="1"/>
  <c r="A63" i="7" s="1"/>
  <c r="A65" i="7" s="1"/>
  <c r="A66" i="7" s="1"/>
  <c r="A67" i="7" s="1"/>
  <c r="A68" i="7" s="1"/>
  <c r="A72" i="7" s="1"/>
  <c r="A73" i="7" s="1"/>
  <c r="A75" i="7" s="1"/>
  <c r="A76" i="7" s="1"/>
  <c r="A78" i="7" s="1"/>
  <c r="A79" i="7" s="1"/>
  <c r="A80" i="7" s="1"/>
  <c r="A82" i="7" s="1"/>
  <c r="A83" i="7" s="1"/>
  <c r="A85" i="7" s="1"/>
  <c r="A96" i="7" s="1"/>
  <c r="A97" i="7" s="1"/>
  <c r="A98" i="7" s="1"/>
  <c r="A99" i="7" s="1"/>
  <c r="A102" i="7" s="1"/>
  <c r="A103" i="7" s="1"/>
  <c r="A104" i="7" s="1"/>
  <c r="A106" i="7" s="1"/>
  <c r="A107" i="7" s="1"/>
  <c r="A108" i="7" s="1"/>
  <c r="O135" i="7"/>
  <c r="C6" i="7" s="1"/>
</calcChain>
</file>

<file path=xl/sharedStrings.xml><?xml version="1.0" encoding="utf-8"?>
<sst xmlns="http://schemas.openxmlformats.org/spreadsheetml/2006/main" count="342" uniqueCount="156">
  <si>
    <t>PROJECT</t>
  </si>
  <si>
    <t>ADDRESS</t>
  </si>
  <si>
    <t>Date of plans</t>
  </si>
  <si>
    <t>SR #</t>
  </si>
  <si>
    <t>DWG. NO.</t>
  </si>
  <si>
    <t>CSI NO.</t>
  </si>
  <si>
    <t>DESCRIPTION</t>
  </si>
  <si>
    <t>WASTE</t>
  </si>
  <si>
    <t>QTY. W/ WASTE</t>
  </si>
  <si>
    <t>UNIT</t>
  </si>
  <si>
    <t>TOTAL COST</t>
  </si>
  <si>
    <t>GENERAL REQUIREMENTS</t>
  </si>
  <si>
    <t>TOTAL</t>
  </si>
  <si>
    <t>OVERHEAD &amp; PROFIT</t>
  </si>
  <si>
    <t>QTY.</t>
  </si>
  <si>
    <t>LS</t>
  </si>
  <si>
    <t>SUBTOTALS</t>
  </si>
  <si>
    <t>Date of Submission</t>
  </si>
  <si>
    <t>TOTAL BASE BID</t>
  </si>
  <si>
    <t xml:space="preserve">BASE BID </t>
  </si>
  <si>
    <t>Allowance for following general requirements</t>
  </si>
  <si>
    <t>Mobilization</t>
  </si>
  <si>
    <t>Project management and supervision</t>
  </si>
  <si>
    <t>Project schedule and progress</t>
  </si>
  <si>
    <t xml:space="preserve">Submittals, samples &amp; shop drawings </t>
  </si>
  <si>
    <t xml:space="preserve">Temporary facilities &amp; controls </t>
  </si>
  <si>
    <t>Office overheads</t>
  </si>
  <si>
    <t xml:space="preserve">Closeout procedures </t>
  </si>
  <si>
    <t>LABOR/EQUIP.  COST</t>
  </si>
  <si>
    <t>MATERIAL COST</t>
  </si>
  <si>
    <t>TOTAL 
LABOR</t>
  </si>
  <si>
    <t>TOTAL 
MATERIAL</t>
  </si>
  <si>
    <t>TOTAL UNIT COST</t>
  </si>
  <si>
    <t>General Requirement Sub Total</t>
  </si>
  <si>
    <t>Concrete</t>
  </si>
  <si>
    <t>Exterior Improvement Sub Total</t>
  </si>
  <si>
    <t>INSURANCE</t>
  </si>
  <si>
    <t>CONTINGENCY</t>
  </si>
  <si>
    <t xml:space="preserve">DIVISION 01- </t>
  </si>
  <si>
    <t>DIVISION 32-</t>
  </si>
  <si>
    <t>EXTERIOR IMPROVEMENT/SITE</t>
  </si>
  <si>
    <t xml:space="preserve">Earthwork </t>
  </si>
  <si>
    <t>Excavation</t>
  </si>
  <si>
    <t>Backfill</t>
  </si>
  <si>
    <t>Backfill Over-Excavation With Commercial Grade 247 Stone</t>
  </si>
  <si>
    <t>Erosion &amp; Sediment Control</t>
  </si>
  <si>
    <t>Silt Fence</t>
  </si>
  <si>
    <t>Inlet Protection Barrier</t>
  </si>
  <si>
    <t>Concrete Washout</t>
  </si>
  <si>
    <t>Riprap Outlet Protection</t>
  </si>
  <si>
    <t>Miscellaneous</t>
  </si>
  <si>
    <t>Coir Baffles</t>
  </si>
  <si>
    <t>(6'-0" H.) Chainlink Fence</t>
  </si>
  <si>
    <t>Double Net Straw Blanket on Retention Pond Slopes</t>
  </si>
  <si>
    <t>Pavements</t>
  </si>
  <si>
    <t>Landscaping</t>
  </si>
  <si>
    <t>Seed Site Areas That Do Not Receive Stone</t>
  </si>
  <si>
    <t>Storm</t>
  </si>
  <si>
    <t>(4'-0" x 4'-0") Grate Inlet</t>
  </si>
  <si>
    <t>Concrete Pond Overflow</t>
  </si>
  <si>
    <t>Foundations</t>
  </si>
  <si>
    <t>(3'-6" x 3'-6" x 2'-6") SDB AC Foundation (1 EA)</t>
  </si>
  <si>
    <t>#6 Rebar @ 8" O.C. Top &amp; Bottom</t>
  </si>
  <si>
    <t>(7'-0" x 7'-4" x 2'-6") SST Foundation (2 EA)</t>
  </si>
  <si>
    <t>#6 Rebar @ 6" O.C. Top &amp; Bottom</t>
  </si>
  <si>
    <t>(2) (12'-6" x 1'-6" x 2'-6") AC Panel Foundation (2 EA)</t>
  </si>
  <si>
    <t>#3 Hoop @ 8" O.C.</t>
  </si>
  <si>
    <t>(5'-6" x 2'-6" x 2'-6") ESS Foundation (7 EA)</t>
  </si>
  <si>
    <t>Earthwork &amp; Foam Work</t>
  </si>
  <si>
    <t>Foam Work</t>
  </si>
  <si>
    <t>CY</t>
  </si>
  <si>
    <t>LF</t>
  </si>
  <si>
    <t>SF</t>
  </si>
  <si>
    <t>EA</t>
  </si>
  <si>
    <t>LBS</t>
  </si>
  <si>
    <t>Site Work</t>
  </si>
  <si>
    <t>EPE-CF-LNA-C-F-002
&amp;
EPE-CF-LNA-C-F-003</t>
  </si>
  <si>
    <t>EPE-CF-LNA-C-GD-001</t>
  </si>
  <si>
    <t>EPE-CF-LNA-C-EC-001</t>
  </si>
  <si>
    <t>EPE-CF-LNA-C-EC-001
&amp;
EPE-CF-LNA-C-EC-002</t>
  </si>
  <si>
    <t>EPE-CF-LNA-C-EC-001
&amp;
EPE-CF-LNA-C-GD-001</t>
  </si>
  <si>
    <t>Grading</t>
  </si>
  <si>
    <t>Cut</t>
  </si>
  <si>
    <t>Fill</t>
  </si>
  <si>
    <t>Work Permit</t>
  </si>
  <si>
    <t>(6") Strip of Topsoil Across The Entire Site &amp; For Future
(83540 SF)</t>
  </si>
  <si>
    <t>10-#5 Rebar Top &amp; Bottom</t>
  </si>
  <si>
    <t>1402 North Loop 499, Harlingen, Cameron County, TX 78550</t>
  </si>
  <si>
    <t>100MW-200MWh Citrus Flatts Bess Project</t>
  </si>
  <si>
    <t>Soil Export</t>
  </si>
  <si>
    <t>Concrete Trickle Channel in Bottom of Storm Retention Pond</t>
  </si>
  <si>
    <t>Application of Soil Sterilant to Subgrade Beneath Roadways</t>
  </si>
  <si>
    <t>(6") Thick Commercial Base Stone on Roadways During 2nd Mobilization.</t>
  </si>
  <si>
    <t>(3") Thick PVC Force Main Drain Line</t>
  </si>
  <si>
    <t>(18") Thick Class III Reinforced Concrete Pipe</t>
  </si>
  <si>
    <t>(24") Thick Class III Reinforced Concrete Pipe</t>
  </si>
  <si>
    <t>(4") of Stockpiled Topsoil Across all other Areas To Be Seeded</t>
  </si>
  <si>
    <t xml:space="preserve">Excavate Foundations To a Depth of (4'-0") </t>
  </si>
  <si>
    <t>Seed Pond Bottom &amp; Slopes</t>
  </si>
  <si>
    <t>Excavation for (3") Thick PVC Force Main Drain Line</t>
  </si>
  <si>
    <t>Excavation for (18") Thick Class III Reinforced Concrete Pipe</t>
  </si>
  <si>
    <t>Excavation for (24") Thick Class III Reinforced Concrete Pipe</t>
  </si>
  <si>
    <t>Backfill for (3") Thick PVC Force Main Drain Line</t>
  </si>
  <si>
    <t>Backfill for (18") Thick Class III Reinforced Concrete Pipe</t>
  </si>
  <si>
    <t>Backfill for (24") Thick Class III Reinforced Concrete Pipe</t>
  </si>
  <si>
    <t/>
  </si>
  <si>
    <t>Rev(1)</t>
  </si>
  <si>
    <t>(2") Thick Commercial Caliche Base Material for BESS Yard After Battery Units Installation</t>
  </si>
  <si>
    <t>(4") Thick Commercial Caliche Base Material for BESS Yard 
After Helical Pile Installation</t>
  </si>
  <si>
    <t xml:space="preserve">(4") Thick of Commercial Caliche Base Material During First Mobilization </t>
  </si>
  <si>
    <t xml:space="preserve">(4") Thick of Commercial Caliche Base Material Beneath Roadways </t>
  </si>
  <si>
    <t>(4") Thick Commercial Caliche Base Material (Future BESS Area)</t>
  </si>
  <si>
    <t>Site Development</t>
  </si>
  <si>
    <t xml:space="preserve">Clean &amp; Grubbing Site Area </t>
  </si>
  <si>
    <t>3-(50' x25') 6" Thick Construction Entrance 
-2"-3" Dia Stones</t>
  </si>
  <si>
    <t>12" Thick Crushed Stone</t>
  </si>
  <si>
    <t>6" Thick Crushed Stone</t>
  </si>
  <si>
    <t>Excavation For Pond (Cut)</t>
  </si>
  <si>
    <t>(3'W x 5'L 1'D) Building Stoops For ESS Controls</t>
  </si>
  <si>
    <t>Trenching</t>
  </si>
  <si>
    <t>Pre-Cast Concrete Trenching</t>
  </si>
  <si>
    <t>(6") Perforated PVC Pipe Concrete Pipe</t>
  </si>
  <si>
    <t>Park USA Pump Station - By Linxon</t>
  </si>
  <si>
    <t>C900 Water Line</t>
  </si>
  <si>
    <t>8"x6" Tee</t>
  </si>
  <si>
    <t>6" Valve</t>
  </si>
  <si>
    <t>Fire Hydrant Assembly</t>
  </si>
  <si>
    <t>Anchor Collar</t>
  </si>
  <si>
    <t>8" MJ Plug</t>
  </si>
  <si>
    <t>8" (22 Deg) Bend</t>
  </si>
  <si>
    <t>8"x8" Tapping Sleeve &amp; Valve</t>
  </si>
  <si>
    <t>Trees</t>
  </si>
  <si>
    <t>Willow Oak</t>
  </si>
  <si>
    <t>Mexican Red 6'</t>
  </si>
  <si>
    <t>Sweet Bay Magnolia 15'</t>
  </si>
  <si>
    <t>4" Concrete Sidewalk (5' Wide, 1157 LF)</t>
  </si>
  <si>
    <t>24' Wide Truck Gate</t>
  </si>
  <si>
    <t>43'-10" Wide Sliding Gate</t>
  </si>
  <si>
    <t>2-6" Dia Truck Gate Pier (6' H, 4 EA)</t>
  </si>
  <si>
    <t>8" Thick CMU Wall (8' H, 960 LF)
W/ #8 @ 8' O.C</t>
  </si>
  <si>
    <t>CMU</t>
  </si>
  <si>
    <t>Grouting</t>
  </si>
  <si>
    <t>Piers</t>
  </si>
  <si>
    <t>14" Dia Concrete Peirs (8' H, 120 EA)</t>
  </si>
  <si>
    <t>6" Conduite</t>
  </si>
  <si>
    <t>Cutt</t>
  </si>
  <si>
    <t>Helical Piles</t>
  </si>
  <si>
    <r>
      <rPr>
        <b/>
        <sz val="12"/>
        <color theme="1"/>
        <rFont val="Calibri"/>
        <family val="2"/>
        <scheme val="minor"/>
      </rPr>
      <t>P1 Healical Pile (14'-0" H)</t>
    </r>
    <r>
      <rPr>
        <sz val="12"/>
        <color theme="1"/>
        <rFont val="Calibri"/>
        <family val="2"/>
        <scheme val="minor"/>
      </rPr>
      <t xml:space="preserve">
3.5x0.254 Helical Piers  (1'-0" H)
W/ (8" Dia) 12x0.5 Cap</t>
    </r>
  </si>
  <si>
    <r>
      <rPr>
        <b/>
        <sz val="12"/>
        <color theme="1"/>
        <rFont val="Calibri"/>
        <family val="2"/>
        <scheme val="minor"/>
      </rPr>
      <t>P2 Helical Piles (14'-6" H)</t>
    </r>
    <r>
      <rPr>
        <sz val="12"/>
        <color theme="1"/>
        <rFont val="Calibri"/>
        <family val="2"/>
        <scheme val="minor"/>
      </rPr>
      <t xml:space="preserve">
4.5x0.254 Helical Piers  (1'-0" H)
W/ 3-24x12x0.75 &amp; (6" Dia) 12x0.5 Cap</t>
    </r>
  </si>
  <si>
    <r>
      <rPr>
        <b/>
        <sz val="12"/>
        <color theme="1"/>
        <rFont val="Calibri"/>
        <family val="2"/>
        <scheme val="minor"/>
      </rPr>
      <t>P3 Helical Piles (14'-6" H)</t>
    </r>
    <r>
      <rPr>
        <sz val="12"/>
        <color theme="1"/>
        <rFont val="Calibri"/>
        <family val="2"/>
        <scheme val="minor"/>
      </rPr>
      <t xml:space="preserve">
4.5x0.254 Helical Piers  (1'-0" H)
W/ 3-24x12x0.75 &amp; (6" Dia) 12x0.5 Cap</t>
    </r>
  </si>
  <si>
    <r>
      <rPr>
        <b/>
        <sz val="12"/>
        <color theme="1"/>
        <rFont val="Calibri"/>
        <family val="2"/>
        <scheme val="minor"/>
      </rPr>
      <t xml:space="preserve">Healical Pile For Light Pole (12'-0" H)  </t>
    </r>
    <r>
      <rPr>
        <sz val="12"/>
        <color theme="1"/>
        <rFont val="Calibri"/>
        <family val="2"/>
        <scheme val="minor"/>
      </rPr>
      <t xml:space="preserve">
3.5x0.254 Helical Piers  (1'-0" H)
W/ (8" Dia) 12x0.5 Cap</t>
    </r>
  </si>
  <si>
    <t>6" Crushed Rock Fills</t>
  </si>
  <si>
    <r>
      <rPr>
        <b/>
        <sz val="12"/>
        <color theme="1"/>
        <rFont val="Calibri"/>
        <family val="2"/>
        <scheme val="minor"/>
      </rPr>
      <t>Healical Pile For Batteries (14'-0" H)</t>
    </r>
    <r>
      <rPr>
        <sz val="12"/>
        <color theme="1"/>
        <rFont val="Calibri"/>
        <family val="2"/>
        <scheme val="minor"/>
      </rPr>
      <t xml:space="preserve">
3.5x0.254 Helical Piers  (1'-0" H)
W/ (8" Dia) 12x0.5 Cap</t>
    </r>
  </si>
  <si>
    <r>
      <rPr>
        <b/>
        <sz val="12"/>
        <color theme="1"/>
        <rFont val="Calibri"/>
        <family val="2"/>
        <scheme val="minor"/>
      </rPr>
      <t xml:space="preserve">Healical Pile For EMS (12'-0" H)  </t>
    </r>
    <r>
      <rPr>
        <sz val="12"/>
        <color theme="1"/>
        <rFont val="Calibri"/>
        <family val="2"/>
        <scheme val="minor"/>
      </rPr>
      <t xml:space="preserve">
3.5x0.254 Helical Piers  (1'-0" H)
W/ (8" Dia) 12x0.5 Cap</t>
    </r>
  </si>
  <si>
    <t>Sidewalk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</si>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</sst>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[$-F800]dddd\,\ mmmm\ dd\,\ yyyy"/>
    <numFmt numFmtId="166" formatCode="_(&quot;$&quot;* #,##0_);_(&quot;$&quot;* \(#,##0\);_(&quot;$&quot;* &quot;-&quot;?_);_(@_)"/>
    <numFmt numFmtId="167" formatCode="_(&quot;$&quot;* #,##0.00_);_(&quot;$&quot;* \(#,##0.00\);_(&quot;$&quot;* &quot;-&quot;?_);_(@_)"/>
    <numFmt numFmtId="168" formatCode="_(* #,##0.00_);_(* \(#,##0.00\);_(* &quot;-&quot;_);_(@_)"/>
  </numFmts>
  <fonts count="24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Verdana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Verdana"/>
      <family val="2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Arial"/>
      <family val="2"/>
    </font>
    <font>
      <u/>
      <sz val="12"/>
      <color theme="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0070C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3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/>
    <xf numFmtId="0" fontId="13" fillId="0" borderId="0" applyNumberFormat="0" applyFill="0" applyBorder="0" applyAlignment="0" applyProtection="0"/>
  </cellStyleXfs>
  <cellXfs count="268">
    <xf numFmtId="0" fontId="0" fillId="0" borderId="0" xfId="0"/>
    <xf numFmtId="0" fontId="4" fillId="2" borderId="2" xfId="0" applyFont="1" applyFill="1" applyBorder="1" applyAlignment="1">
      <alignment horizontal="left" vertical="top"/>
    </xf>
    <xf numFmtId="2" fontId="4" fillId="2" borderId="3" xfId="0" applyNumberFormat="1" applyFont="1" applyFill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2" fontId="8" fillId="3" borderId="4" xfId="0" applyNumberFormat="1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center" vertical="top"/>
    </xf>
    <xf numFmtId="164" fontId="8" fillId="3" borderId="5" xfId="1" applyNumberFormat="1" applyFont="1" applyFill="1" applyBorder="1" applyAlignment="1">
      <alignment vertical="top"/>
    </xf>
    <xf numFmtId="164" fontId="7" fillId="3" borderId="5" xfId="1" applyNumberFormat="1" applyFont="1" applyFill="1" applyBorder="1" applyAlignment="1">
      <alignment vertical="top"/>
    </xf>
    <xf numFmtId="0" fontId="7" fillId="3" borderId="4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2" fontId="7" fillId="0" borderId="0" xfId="0" applyNumberFormat="1" applyFont="1" applyAlignment="1">
      <alignment vertical="top" wrapText="1"/>
    </xf>
    <xf numFmtId="2" fontId="7" fillId="0" borderId="0" xfId="0" applyNumberFormat="1" applyFont="1" applyAlignment="1">
      <alignment horizontal="center" vertical="top" wrapText="1"/>
    </xf>
    <xf numFmtId="164" fontId="7" fillId="0" borderId="0" xfId="1" applyNumberFormat="1" applyFont="1" applyBorder="1" applyAlignment="1">
      <alignment vertical="top"/>
    </xf>
    <xf numFmtId="1" fontId="7" fillId="3" borderId="16" xfId="0" applyNumberFormat="1" applyFont="1" applyFill="1" applyBorder="1" applyAlignment="1">
      <alignment horizontal="center" vertical="center"/>
    </xf>
    <xf numFmtId="9" fontId="7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1" fontId="7" fillId="0" borderId="22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right" vertical="center"/>
    </xf>
    <xf numFmtId="167" fontId="7" fillId="0" borderId="20" xfId="0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vertical="center"/>
    </xf>
    <xf numFmtId="0" fontId="10" fillId="3" borderId="4" xfId="0" applyFont="1" applyFill="1" applyBorder="1" applyAlignment="1">
      <alignment horizontal="left" vertical="top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25" xfId="1" applyNumberFormat="1" applyFont="1" applyFill="1" applyBorder="1" applyAlignment="1">
      <alignment vertical="center"/>
    </xf>
    <xf numFmtId="0" fontId="7" fillId="3" borderId="0" xfId="0" applyFont="1" applyFill="1" applyAlignment="1">
      <alignment vertical="top"/>
    </xf>
    <xf numFmtId="164" fontId="5" fillId="2" borderId="15" xfId="0" applyNumberFormat="1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12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right" vertical="top"/>
    </xf>
    <xf numFmtId="2" fontId="7" fillId="3" borderId="3" xfId="0" applyNumberFormat="1" applyFont="1" applyFill="1" applyBorder="1" applyAlignment="1">
      <alignment vertical="top" wrapText="1"/>
    </xf>
    <xf numFmtId="2" fontId="7" fillId="3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vertical="center"/>
    </xf>
    <xf numFmtId="164" fontId="7" fillId="3" borderId="2" xfId="1" applyNumberFormat="1" applyFont="1" applyFill="1" applyBorder="1" applyAlignment="1">
      <alignment vertical="top"/>
    </xf>
    <xf numFmtId="0" fontId="12" fillId="3" borderId="6" xfId="0" applyFont="1" applyFill="1" applyBorder="1" applyAlignment="1">
      <alignment horizontal="center" vertical="top"/>
    </xf>
    <xf numFmtId="49" fontId="12" fillId="3" borderId="8" xfId="0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2" fontId="7" fillId="3" borderId="8" xfId="0" applyNumberFormat="1" applyFont="1" applyFill="1" applyBorder="1" applyAlignment="1">
      <alignment vertical="top" wrapText="1"/>
    </xf>
    <xf numFmtId="2" fontId="7" fillId="3" borderId="8" xfId="0" applyNumberFormat="1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164" fontId="7" fillId="3" borderId="8" xfId="1" applyNumberFormat="1" applyFont="1" applyFill="1" applyBorder="1" applyAlignment="1">
      <alignment vertical="center"/>
    </xf>
    <xf numFmtId="164" fontId="7" fillId="3" borderId="7" xfId="1" applyNumberFormat="1" applyFont="1" applyFill="1" applyBorder="1" applyAlignment="1">
      <alignment vertical="top"/>
    </xf>
    <xf numFmtId="41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167" fontId="7" fillId="0" borderId="28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9" fontId="7" fillId="0" borderId="16" xfId="3" applyNumberFormat="1" applyFont="1" applyBorder="1" applyAlignment="1">
      <alignment horizontal="center" vertical="center"/>
    </xf>
    <xf numFmtId="41" fontId="7" fillId="3" borderId="16" xfId="3" applyNumberFormat="1" applyFont="1" applyFill="1" applyBorder="1" applyAlignment="1">
      <alignment horizontal="center" vertical="center"/>
    </xf>
    <xf numFmtId="0" fontId="7" fillId="3" borderId="16" xfId="3" applyFont="1" applyFill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left" vertical="center" wrapText="1"/>
    </xf>
    <xf numFmtId="0" fontId="7" fillId="3" borderId="0" xfId="8" applyFont="1" applyFill="1" applyAlignment="1">
      <alignment vertical="top"/>
    </xf>
    <xf numFmtId="167" fontId="4" fillId="2" borderId="3" xfId="0" applyNumberFormat="1" applyFont="1" applyFill="1" applyBorder="1" applyAlignment="1">
      <alignment horizontal="left" vertical="center"/>
    </xf>
    <xf numFmtId="167" fontId="7" fillId="3" borderId="3" xfId="0" applyNumberFormat="1" applyFont="1" applyFill="1" applyBorder="1" applyAlignment="1">
      <alignment vertical="center" wrapText="1"/>
    </xf>
    <xf numFmtId="167" fontId="7" fillId="3" borderId="8" xfId="0" applyNumberFormat="1" applyFont="1" applyFill="1" applyBorder="1" applyAlignment="1">
      <alignment vertical="center" wrapText="1"/>
    </xf>
    <xf numFmtId="167" fontId="7" fillId="0" borderId="0" xfId="0" applyNumberFormat="1" applyFont="1" applyAlignment="1">
      <alignment vertical="center" wrapText="1"/>
    </xf>
    <xf numFmtId="167" fontId="7" fillId="0" borderId="16" xfId="0" applyNumberFormat="1" applyFont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1" fontId="7" fillId="0" borderId="27" xfId="0" applyNumberFormat="1" applyFont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right"/>
    </xf>
    <xf numFmtId="0" fontId="10" fillId="3" borderId="6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left" vertical="top"/>
    </xf>
    <xf numFmtId="0" fontId="9" fillId="3" borderId="8" xfId="0" applyFont="1" applyFill="1" applyBorder="1" applyAlignment="1">
      <alignment horizontal="center" vertical="center"/>
    </xf>
    <xf numFmtId="167" fontId="9" fillId="3" borderId="8" xfId="0" applyNumberFormat="1" applyFont="1" applyFill="1" applyBorder="1" applyAlignment="1">
      <alignment horizontal="left" vertical="top"/>
    </xf>
    <xf numFmtId="2" fontId="21" fillId="3" borderId="7" xfId="0" applyNumberFormat="1" applyFont="1" applyFill="1" applyBorder="1" applyAlignment="1">
      <alignment vertical="top"/>
    </xf>
    <xf numFmtId="1" fontId="7" fillId="4" borderId="10" xfId="0" applyNumberFormat="1" applyFont="1" applyFill="1" applyBorder="1" applyAlignment="1">
      <alignment horizontal="center" vertical="center"/>
    </xf>
    <xf numFmtId="41" fontId="7" fillId="4" borderId="10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167" fontId="7" fillId="4" borderId="10" xfId="0" applyNumberFormat="1" applyFont="1" applyFill="1" applyBorder="1" applyAlignment="1">
      <alignment horizontal="center" vertical="center"/>
    </xf>
    <xf numFmtId="164" fontId="7" fillId="4" borderId="10" xfId="1" applyNumberFormat="1" applyFont="1" applyFill="1" applyBorder="1" applyAlignment="1">
      <alignment horizontal="center" vertical="center"/>
    </xf>
    <xf numFmtId="1" fontId="7" fillId="5" borderId="10" xfId="0" applyNumberFormat="1" applyFont="1" applyFill="1" applyBorder="1" applyAlignment="1">
      <alignment horizontal="center" vertical="center"/>
    </xf>
    <xf numFmtId="2" fontId="10" fillId="6" borderId="18" xfId="0" applyNumberFormat="1" applyFont="1" applyFill="1" applyBorder="1" applyAlignment="1">
      <alignment horizontal="center" vertical="center" wrapText="1"/>
    </xf>
    <xf numFmtId="167" fontId="7" fillId="6" borderId="16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left" vertical="top"/>
    </xf>
    <xf numFmtId="0" fontId="4" fillId="2" borderId="33" xfId="0" applyFont="1" applyFill="1" applyBorder="1" applyAlignment="1">
      <alignment horizontal="center" vertical="top"/>
    </xf>
    <xf numFmtId="0" fontId="4" fillId="2" borderId="28" xfId="0" applyFont="1" applyFill="1" applyBorder="1" applyAlignment="1">
      <alignment horizontal="right" vertical="top"/>
    </xf>
    <xf numFmtId="2" fontId="4" fillId="2" borderId="28" xfId="0" applyNumberFormat="1" applyFont="1" applyFill="1" applyBorder="1" applyAlignment="1">
      <alignment horizontal="left" vertical="top" wrapText="1"/>
    </xf>
    <xf numFmtId="1" fontId="4" fillId="2" borderId="28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top" wrapText="1"/>
    </xf>
    <xf numFmtId="2" fontId="14" fillId="2" borderId="28" xfId="4" applyNumberFormat="1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left" vertical="center"/>
    </xf>
    <xf numFmtId="164" fontId="5" fillId="2" borderId="34" xfId="0" applyNumberFormat="1" applyFont="1" applyFill="1" applyBorder="1" applyAlignment="1">
      <alignment horizontal="left" vertical="center"/>
    </xf>
    <xf numFmtId="164" fontId="7" fillId="0" borderId="13" xfId="1" applyNumberFormat="1" applyFont="1" applyFill="1" applyBorder="1" applyAlignment="1">
      <alignment horizontal="center" vertical="center"/>
    </xf>
    <xf numFmtId="1" fontId="10" fillId="6" borderId="16" xfId="0" applyNumberFormat="1" applyFont="1" applyFill="1" applyBorder="1" applyAlignment="1">
      <alignment horizontal="right" vertical="top"/>
    </xf>
    <xf numFmtId="0" fontId="7" fillId="6" borderId="16" xfId="0" applyFont="1" applyFill="1" applyBorder="1" applyAlignment="1">
      <alignment horizontal="left" vertical="top" wrapText="1"/>
    </xf>
    <xf numFmtId="1" fontId="7" fillId="6" borderId="16" xfId="0" applyNumberFormat="1" applyFont="1" applyFill="1" applyBorder="1" applyAlignment="1">
      <alignment horizontal="center" vertical="center"/>
    </xf>
    <xf numFmtId="41" fontId="7" fillId="6" borderId="16" xfId="0" applyNumberFormat="1" applyFont="1" applyFill="1" applyBorder="1" applyAlignment="1">
      <alignment horizontal="right" vertical="top"/>
    </xf>
    <xf numFmtId="9" fontId="16" fillId="6" borderId="16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10" fontId="16" fillId="6" borderId="16" xfId="7" applyNumberFormat="1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>
      <alignment horizontal="left" vertical="center"/>
    </xf>
    <xf numFmtId="1" fontId="10" fillId="6" borderId="16" xfId="0" applyNumberFormat="1" applyFont="1" applyFill="1" applyBorder="1" applyAlignment="1">
      <alignment horizontal="left" vertical="top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7" fillId="3" borderId="0" xfId="8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right" vertical="center"/>
    </xf>
    <xf numFmtId="2" fontId="10" fillId="4" borderId="10" xfId="0" applyNumberFormat="1" applyFont="1" applyFill="1" applyBorder="1" applyAlignment="1">
      <alignment horizontal="left" vertical="center" wrapText="1"/>
    </xf>
    <xf numFmtId="9" fontId="7" fillId="4" borderId="10" xfId="0" applyNumberFormat="1" applyFont="1" applyFill="1" applyBorder="1" applyAlignment="1">
      <alignment horizontal="center" vertical="center"/>
    </xf>
    <xf numFmtId="164" fontId="7" fillId="4" borderId="1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41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167" fontId="7" fillId="3" borderId="16" xfId="0" applyNumberFormat="1" applyFont="1" applyFill="1" applyBorder="1" applyAlignment="1">
      <alignment vertical="center"/>
    </xf>
    <xf numFmtId="164" fontId="7" fillId="0" borderId="26" xfId="1" applyNumberFormat="1" applyFont="1" applyBorder="1" applyAlignment="1">
      <alignment horizontal="center" vertical="center"/>
    </xf>
    <xf numFmtId="164" fontId="7" fillId="3" borderId="14" xfId="1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1" fontId="7" fillId="0" borderId="16" xfId="0" applyNumberFormat="1" applyFont="1" applyBorder="1" applyAlignment="1">
      <alignment horizontal="center" vertical="center"/>
    </xf>
    <xf numFmtId="164" fontId="7" fillId="0" borderId="19" xfId="1" applyNumberFormat="1" applyFont="1" applyBorder="1" applyAlignment="1">
      <alignment horizontal="center" vertical="center"/>
    </xf>
    <xf numFmtId="0" fontId="7" fillId="3" borderId="29" xfId="8" applyFont="1" applyFill="1" applyBorder="1" applyAlignment="1">
      <alignment horizontal="center" vertical="center" wrapText="1"/>
    </xf>
    <xf numFmtId="1" fontId="7" fillId="3" borderId="17" xfId="8" applyNumberFormat="1" applyFont="1" applyFill="1" applyBorder="1" applyAlignment="1">
      <alignment horizontal="right" vertical="center"/>
    </xf>
    <xf numFmtId="0" fontId="15" fillId="3" borderId="31" xfId="3" applyFont="1" applyFill="1" applyBorder="1" applyAlignment="1">
      <alignment horizontal="left" vertical="center" wrapText="1"/>
    </xf>
    <xf numFmtId="0" fontId="7" fillId="3" borderId="5" xfId="8" applyFont="1" applyFill="1" applyBorder="1" applyAlignment="1">
      <alignment vertical="center"/>
    </xf>
    <xf numFmtId="0" fontId="7" fillId="0" borderId="0" xfId="8" applyFont="1" applyAlignment="1">
      <alignment vertical="center"/>
    </xf>
    <xf numFmtId="166" fontId="10" fillId="0" borderId="24" xfId="0" applyNumberFormat="1" applyFont="1" applyBorder="1" applyAlignment="1">
      <alignment horizontal="center" vertical="center"/>
    </xf>
    <xf numFmtId="166" fontId="10" fillId="0" borderId="23" xfId="0" applyNumberFormat="1" applyFont="1" applyBorder="1" applyAlignment="1">
      <alignment horizontal="center" vertical="center"/>
    </xf>
    <xf numFmtId="166" fontId="10" fillId="0" borderId="18" xfId="0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1" fontId="10" fillId="5" borderId="9" xfId="0" quotePrefix="1" applyNumberFormat="1" applyFont="1" applyFill="1" applyBorder="1" applyAlignment="1">
      <alignment horizontal="right" vertical="center"/>
    </xf>
    <xf numFmtId="2" fontId="10" fillId="5" borderId="10" xfId="0" applyNumberFormat="1" applyFont="1" applyFill="1" applyBorder="1" applyAlignment="1">
      <alignment horizontal="left" vertical="center" wrapText="1"/>
    </xf>
    <xf numFmtId="9" fontId="7" fillId="5" borderId="11" xfId="0" applyNumberFormat="1" applyFont="1" applyFill="1" applyBorder="1" applyAlignment="1">
      <alignment horizontal="center" vertical="center"/>
    </xf>
    <xf numFmtId="167" fontId="7" fillId="0" borderId="16" xfId="0" applyNumberFormat="1" applyFont="1" applyBorder="1" applyAlignment="1">
      <alignment vertical="center"/>
    </xf>
    <xf numFmtId="164" fontId="7" fillId="0" borderId="19" xfId="1" applyNumberFormat="1" applyFont="1" applyFill="1" applyBorder="1" applyAlignment="1">
      <alignment horizontal="center" vertical="center"/>
    </xf>
    <xf numFmtId="2" fontId="15" fillId="0" borderId="16" xfId="0" applyNumberFormat="1" applyFont="1" applyBorder="1" applyAlignment="1">
      <alignment horizontal="center" vertical="center"/>
    </xf>
    <xf numFmtId="168" fontId="7" fillId="0" borderId="16" xfId="0" applyNumberFormat="1" applyFont="1" applyBorder="1" applyAlignment="1">
      <alignment horizontal="center" vertical="center"/>
    </xf>
    <xf numFmtId="166" fontId="7" fillId="0" borderId="32" xfId="1" applyNumberFormat="1" applyFont="1" applyBorder="1" applyAlignment="1">
      <alignment horizontal="center" vertical="center"/>
    </xf>
    <xf numFmtId="166" fontId="7" fillId="0" borderId="16" xfId="1" applyNumberFormat="1" applyFont="1" applyBorder="1" applyAlignment="1">
      <alignment horizontal="center" vertical="center"/>
    </xf>
    <xf numFmtId="166" fontId="10" fillId="6" borderId="24" xfId="0" applyNumberFormat="1" applyFont="1" applyFill="1" applyBorder="1" applyAlignment="1">
      <alignment horizontal="center" vertical="center"/>
    </xf>
    <xf numFmtId="166" fontId="7" fillId="0" borderId="21" xfId="1" applyNumberFormat="1" applyFont="1" applyFill="1" applyBorder="1" applyAlignment="1">
      <alignment horizontal="center" vertical="center"/>
    </xf>
    <xf numFmtId="166" fontId="7" fillId="4" borderId="10" xfId="1" applyNumberFormat="1" applyFont="1" applyFill="1" applyBorder="1" applyAlignment="1">
      <alignment horizontal="center" vertical="center"/>
    </xf>
    <xf numFmtId="166" fontId="7" fillId="0" borderId="25" xfId="1" applyNumberFormat="1" applyFont="1" applyFill="1" applyBorder="1" applyAlignment="1">
      <alignment vertical="center"/>
    </xf>
    <xf numFmtId="166" fontId="7" fillId="0" borderId="16" xfId="1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12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right" vertical="top"/>
    </xf>
    <xf numFmtId="2" fontId="7" fillId="3" borderId="0" xfId="0" applyNumberFormat="1" applyFont="1" applyFill="1" applyAlignment="1">
      <alignment vertical="top" wrapText="1"/>
    </xf>
    <xf numFmtId="2" fontId="7" fillId="3" borderId="0" xfId="0" applyNumberFormat="1" applyFont="1" applyFill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center" wrapText="1"/>
    </xf>
    <xf numFmtId="167" fontId="7" fillId="3" borderId="0" xfId="0" applyNumberFormat="1" applyFont="1" applyFill="1" applyAlignment="1">
      <alignment vertical="center" wrapText="1"/>
    </xf>
    <xf numFmtId="164" fontId="7" fillId="3" borderId="0" xfId="1" applyNumberFormat="1" applyFont="1" applyFill="1" applyBorder="1" applyAlignment="1">
      <alignment vertical="center"/>
    </xf>
    <xf numFmtId="166" fontId="7" fillId="6" borderId="16" xfId="0" applyNumberFormat="1" applyFont="1" applyFill="1" applyBorder="1" applyAlignment="1">
      <alignment horizontal="center" vertical="center"/>
    </xf>
    <xf numFmtId="166" fontId="7" fillId="3" borderId="16" xfId="0" applyNumberFormat="1" applyFont="1" applyFill="1" applyBorder="1" applyAlignment="1">
      <alignment vertical="center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right" vertical="center"/>
    </xf>
    <xf numFmtId="2" fontId="7" fillId="0" borderId="35" xfId="0" applyNumberFormat="1" applyFont="1" applyBorder="1" applyAlignment="1">
      <alignment horizontal="left" vertical="center" wrapText="1"/>
    </xf>
    <xf numFmtId="1" fontId="7" fillId="0" borderId="35" xfId="0" applyNumberFormat="1" applyFont="1" applyBorder="1" applyAlignment="1">
      <alignment horizontal="center" vertical="center"/>
    </xf>
    <xf numFmtId="9" fontId="7" fillId="0" borderId="35" xfId="0" applyNumberFormat="1" applyFont="1" applyBorder="1" applyAlignment="1">
      <alignment horizontal="center" vertical="center"/>
    </xf>
    <xf numFmtId="41" fontId="7" fillId="0" borderId="35" xfId="0" applyNumberFormat="1" applyFont="1" applyBorder="1" applyAlignment="1">
      <alignment horizontal="center" vertical="center"/>
    </xf>
    <xf numFmtId="167" fontId="7" fillId="0" borderId="35" xfId="0" applyNumberFormat="1" applyFont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2" fontId="5" fillId="2" borderId="39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5" fillId="2" borderId="40" xfId="1" applyNumberFormat="1" applyFont="1" applyFill="1" applyBorder="1" applyAlignment="1" applyProtection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1" fontId="7" fillId="0" borderId="24" xfId="0" applyNumberFormat="1" applyFont="1" applyBorder="1" applyAlignment="1">
      <alignment horizontal="right" vertical="center"/>
    </xf>
    <xf numFmtId="2" fontId="10" fillId="0" borderId="24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 wrapText="1"/>
    </xf>
    <xf numFmtId="1" fontId="7" fillId="0" borderId="35" xfId="0" applyNumberFormat="1" applyFont="1" applyBorder="1" applyAlignment="1">
      <alignment horizontal="right" vertical="top"/>
    </xf>
    <xf numFmtId="2" fontId="7" fillId="0" borderId="35" xfId="0" applyNumberFormat="1" applyFont="1" applyBorder="1" applyAlignment="1">
      <alignment horizontal="left" vertical="top" wrapText="1"/>
    </xf>
    <xf numFmtId="9" fontId="7" fillId="0" borderId="35" xfId="0" applyNumberFormat="1" applyFont="1" applyBorder="1" applyAlignment="1">
      <alignment horizontal="center" vertical="top"/>
    </xf>
    <xf numFmtId="164" fontId="7" fillId="0" borderId="31" xfId="1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left" vertical="top"/>
    </xf>
    <xf numFmtId="167" fontId="8" fillId="3" borderId="0" xfId="0" applyNumberFormat="1" applyFont="1" applyFill="1" applyAlignment="1">
      <alignment horizontal="left" vertical="top"/>
    </xf>
    <xf numFmtId="2" fontId="8" fillId="0" borderId="0" xfId="0" applyNumberFormat="1" applyFont="1" applyAlignment="1">
      <alignment horizontal="center" vertical="center"/>
    </xf>
    <xf numFmtId="2" fontId="18" fillId="3" borderId="0" xfId="0" applyNumberFormat="1" applyFont="1" applyFill="1" applyAlignment="1">
      <alignment horizontal="left" vertical="top"/>
    </xf>
    <xf numFmtId="165" fontId="19" fillId="3" borderId="0" xfId="0" applyNumberFormat="1" applyFont="1" applyFill="1" applyAlignment="1">
      <alignment vertical="top"/>
    </xf>
    <xf numFmtId="0" fontId="10" fillId="3" borderId="0" xfId="0" applyFont="1" applyFill="1" applyAlignment="1">
      <alignment vertical="top"/>
    </xf>
    <xf numFmtId="164" fontId="7" fillId="0" borderId="42" xfId="1" applyNumberFormat="1" applyFont="1" applyFill="1" applyBorder="1" applyAlignment="1">
      <alignment horizontal="center" vertical="top"/>
    </xf>
    <xf numFmtId="164" fontId="10" fillId="6" borderId="44" xfId="0" applyNumberFormat="1" applyFont="1" applyFill="1" applyBorder="1" applyAlignment="1">
      <alignment horizontal="left" vertical="top"/>
    </xf>
    <xf numFmtId="1" fontId="10" fillId="6" borderId="12" xfId="0" applyNumberFormat="1" applyFont="1" applyFill="1" applyBorder="1" applyAlignment="1">
      <alignment horizontal="left" vertical="top"/>
    </xf>
    <xf numFmtId="0" fontId="7" fillId="3" borderId="45" xfId="8" applyFont="1" applyFill="1" applyBorder="1" applyAlignment="1">
      <alignment horizontal="center" vertical="center" wrapText="1"/>
    </xf>
    <xf numFmtId="2" fontId="10" fillId="6" borderId="46" xfId="0" applyNumberFormat="1" applyFont="1" applyFill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/>
    </xf>
    <xf numFmtId="14" fontId="7" fillId="3" borderId="4" xfId="0" applyNumberFormat="1" applyFont="1" applyFill="1" applyBorder="1" applyAlignment="1">
      <alignment horizontal="left" vertical="top"/>
    </xf>
    <xf numFmtId="14" fontId="7" fillId="3" borderId="0" xfId="0" applyNumberFormat="1" applyFont="1" applyFill="1" applyAlignment="1">
      <alignment horizontal="left" vertical="top"/>
    </xf>
    <xf numFmtId="164" fontId="18" fillId="3" borderId="6" xfId="0" applyNumberFormat="1" applyFont="1" applyFill="1" applyBorder="1" applyAlignment="1">
      <alignment horizontal="left" vertical="top"/>
    </xf>
    <xf numFmtId="164" fontId="18" fillId="3" borderId="8" xfId="0" applyNumberFormat="1" applyFont="1" applyFill="1" applyBorder="1" applyAlignment="1">
      <alignment horizontal="left" vertical="top"/>
    </xf>
    <xf numFmtId="1" fontId="10" fillId="6" borderId="43" xfId="0" applyNumberFormat="1" applyFont="1" applyFill="1" applyBorder="1" applyAlignment="1">
      <alignment horizontal="left" vertical="top"/>
    </xf>
    <xf numFmtId="1" fontId="10" fillId="6" borderId="30" xfId="0" applyNumberFormat="1" applyFont="1" applyFill="1" applyBorder="1" applyAlignment="1">
      <alignment horizontal="left" vertical="top"/>
    </xf>
    <xf numFmtId="2" fontId="8" fillId="3" borderId="4" xfId="0" applyNumberFormat="1" applyFont="1" applyFill="1" applyBorder="1" applyAlignment="1">
      <alignment horizontal="left" vertical="top" wrapText="1"/>
    </xf>
    <xf numFmtId="2" fontId="8" fillId="3" borderId="0" xfId="0" applyNumberFormat="1" applyFont="1" applyFill="1" applyAlignment="1">
      <alignment horizontal="left" vertical="top" wrapText="1"/>
    </xf>
    <xf numFmtId="0" fontId="10" fillId="3" borderId="20" xfId="8" applyFont="1" applyFill="1" applyBorder="1" applyAlignment="1">
      <alignment horizontal="center" vertical="center" wrapText="1"/>
    </xf>
    <xf numFmtId="0" fontId="10" fillId="3" borderId="35" xfId="8" applyFont="1" applyFill="1" applyBorder="1" applyAlignment="1">
      <alignment horizontal="center" vertical="center" wrapText="1"/>
    </xf>
    <xf numFmtId="0" fontId="10" fillId="3" borderId="13" xfId="8" applyFont="1" applyFill="1" applyBorder="1" applyAlignment="1">
      <alignment horizontal="center" vertical="center" wrapText="1"/>
    </xf>
    <xf numFmtId="0" fontId="10" fillId="3" borderId="28" xfId="8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horizontal="left" vertical="top" wrapText="1"/>
    </xf>
    <xf numFmtId="2" fontId="8" fillId="3" borderId="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left" vertical="top"/>
    </xf>
    <xf numFmtId="167" fontId="8" fillId="3" borderId="0" xfId="0" applyNumberFormat="1" applyFont="1" applyFill="1" applyBorder="1" applyAlignment="1">
      <alignment horizontal="left" vertical="top"/>
    </xf>
    <xf numFmtId="14" fontId="7" fillId="3" borderId="0" xfId="0" applyNumberFormat="1" applyFont="1" applyFill="1" applyBorder="1" applyAlignment="1">
      <alignment horizontal="left" vertical="top"/>
    </xf>
    <xf numFmtId="2" fontId="8" fillId="0" borderId="0" xfId="0" applyNumberFormat="1" applyFont="1" applyBorder="1" applyAlignment="1">
      <alignment horizontal="center" vertical="center"/>
    </xf>
    <xf numFmtId="2" fontId="18" fillId="3" borderId="0" xfId="0" applyNumberFormat="1" applyFont="1" applyFill="1" applyBorder="1" applyAlignment="1">
      <alignment horizontal="left" vertical="top"/>
    </xf>
    <xf numFmtId="165" fontId="19" fillId="3" borderId="0" xfId="0" applyNumberFormat="1" applyFont="1" applyFill="1" applyBorder="1" applyAlignment="1">
      <alignment vertical="top"/>
    </xf>
    <xf numFmtId="0" fontId="10" fillId="3" borderId="0" xfId="0" applyFont="1" applyFill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1" fontId="7" fillId="3" borderId="0" xfId="8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9" fontId="7" fillId="0" borderId="0" xfId="0" applyNumberFormat="1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center" vertical="center"/>
    </xf>
    <xf numFmtId="167" fontId="7" fillId="6" borderId="0" xfId="0" applyNumberFormat="1" applyFont="1" applyFill="1" applyBorder="1" applyAlignment="1">
      <alignment horizontal="center" vertical="center"/>
    </xf>
    <xf numFmtId="167" fontId="7" fillId="3" borderId="0" xfId="0" applyNumberFormat="1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right" vertical="top"/>
    </xf>
    <xf numFmtId="2" fontId="7" fillId="3" borderId="0" xfId="0" applyNumberFormat="1" applyFont="1" applyFill="1" applyBorder="1" applyAlignment="1">
      <alignment vertical="top" wrapText="1"/>
    </xf>
    <xf numFmtId="2" fontId="7" fillId="3" borderId="0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167" fontId="7" fillId="3" borderId="0" xfId="0" applyNumberFormat="1" applyFont="1" applyFill="1" applyBorder="1" applyAlignment="1">
      <alignment vertical="center" wrapText="1"/>
    </xf>
    <xf numFmtId="1" fontId="7" fillId="0" borderId="47" xfId="0" applyNumberFormat="1" applyFont="1" applyBorder="1" applyAlignment="1">
      <alignment horizontal="right" vertical="center"/>
    </xf>
    <xf numFmtId="164" fontId="7" fillId="3" borderId="5" xfId="1" applyNumberFormat="1" applyFont="1" applyFill="1" applyBorder="1" applyAlignment="1">
      <alignment horizontal="center" vertical="center"/>
    </xf>
    <xf numFmtId="166" fontId="10" fillId="0" borderId="11" xfId="0" applyNumberFormat="1" applyFont="1" applyBorder="1" applyAlignment="1">
      <alignment horizontal="center" vertical="center"/>
    </xf>
    <xf numFmtId="2" fontId="10" fillId="4" borderId="9" xfId="0" applyNumberFormat="1" applyFont="1" applyFill="1" applyBorder="1" applyAlignment="1">
      <alignment horizontal="left" vertical="center" wrapText="1"/>
    </xf>
    <xf numFmtId="2" fontId="10" fillId="5" borderId="9" xfId="0" applyNumberFormat="1" applyFont="1" applyFill="1" applyBorder="1" applyAlignment="1">
      <alignment horizontal="left" vertical="center" wrapText="1"/>
    </xf>
    <xf numFmtId="164" fontId="7" fillId="0" borderId="48" xfId="1" applyNumberFormat="1" applyFont="1" applyFill="1" applyBorder="1" applyAlignment="1">
      <alignment vertical="center"/>
    </xf>
    <xf numFmtId="0" fontId="15" fillId="0" borderId="12" xfId="0" applyFont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164" fontId="7" fillId="0" borderId="5" xfId="1" applyNumberFormat="1" applyFont="1" applyBorder="1" applyAlignment="1">
      <alignment horizontal="center" vertical="center"/>
    </xf>
    <xf numFmtId="2" fontId="11" fillId="3" borderId="12" xfId="0" applyNumberFormat="1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 wrapText="1"/>
    </xf>
    <xf numFmtId="2" fontId="10" fillId="0" borderId="41" xfId="0" applyNumberFormat="1" applyFont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left" vertical="center" wrapText="1"/>
    </xf>
    <xf numFmtId="2" fontId="15" fillId="0" borderId="16" xfId="0" applyNumberFormat="1" applyFont="1" applyFill="1" applyBorder="1" applyAlignment="1">
      <alignment horizontal="center" vertical="center"/>
    </xf>
    <xf numFmtId="9" fontId="7" fillId="0" borderId="16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left" vertical="center"/>
    </xf>
    <xf numFmtId="168" fontId="7" fillId="0" borderId="16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left" vertical="center"/>
    </xf>
    <xf numFmtId="0" fontId="22" fillId="0" borderId="49" xfId="0" applyFont="1" applyFill="1" applyBorder="1" applyAlignment="1">
      <alignment horizontal="left" vertical="center"/>
    </xf>
    <xf numFmtId="0" fontId="15" fillId="0" borderId="49" xfId="0" applyFont="1" applyFill="1" applyBorder="1" applyAlignment="1">
      <alignment horizontal="left" vertical="center" wrapText="1"/>
    </xf>
    <xf numFmtId="0" fontId="22" fillId="0" borderId="49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/>
    </xf>
    <xf numFmtId="0" fontId="16" fillId="0" borderId="49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9" fontId="7" fillId="0" borderId="0" xfId="0" applyNumberFormat="1" applyFont="1" applyFill="1" applyBorder="1" applyAlignment="1">
      <alignment horizontal="center" vertical="center"/>
    </xf>
    <xf numFmtId="41" fontId="7" fillId="0" borderId="0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left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2" fontId="23" fillId="0" borderId="12" xfId="0" applyNumberFormat="1" applyFont="1" applyFill="1" applyBorder="1" applyAlignment="1">
      <alignment horizontal="left" vertical="center" wrapText="1"/>
    </xf>
  </cellXfs>
  <cellStyles count="10">
    <cellStyle name="Currency 10" xfId="6" xr:uid="{00000000-0005-0000-0000-000000000000}"/>
    <cellStyle name="Currency 3" xfId="1" xr:uid="{00000000-0005-0000-0000-000001000000}"/>
    <cellStyle name="Hyperlink" xfId="4" builtinId="8"/>
    <cellStyle name="Hyperlink 2" xfId="9" xr:uid="{00000000-0005-0000-0000-000003000000}"/>
    <cellStyle name="Normal" xfId="0" builtinId="0"/>
    <cellStyle name="Normal 2" xfId="5" xr:uid="{00000000-0005-0000-0000-000005000000}"/>
    <cellStyle name="Normal 2 2" xfId="2" xr:uid="{00000000-0005-0000-0000-000006000000}"/>
    <cellStyle name="Normal 2 3" xfId="3" xr:uid="{00000000-0005-0000-0000-000007000000}"/>
    <cellStyle name="Normal 3" xfId="8" xr:uid="{00000000-0005-0000-0000-000008000000}"/>
    <cellStyle name="Percent" xfId="7" builtinId="5"/>
  </cellStyles>
  <dxfs count="0"/>
  <tableStyles count="0" defaultTableStyle="TableStyleMedium2" defaultPivotStyle="PivotStyleLight16"/>
  <colors>
    <mruColors>
      <color rgb="FF0000CC"/>
      <color rgb="FF6699FF"/>
      <color rgb="FF0066FF"/>
      <color rgb="FF0099FF"/>
      <color rgb="FF00CCFF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BQ160"/>
  <sheetViews>
    <sheetView tabSelected="1" zoomScale="50" zoomScaleNormal="50" zoomScaleSheetLayoutView="70" workbookViewId="0">
      <pane ySplit="7" topLeftCell="A8" activePane="bottomLeft" state="frozen"/>
      <selection pane="bottomLeft" activeCell="D7" sqref="D7"/>
    </sheetView>
  </sheetViews>
  <sheetFormatPr defaultColWidth="9.81640625" defaultRowHeight="15.6" x14ac:dyDescent="0.25"/>
  <cols>
    <col min="1" max="1" width="5.1796875" style="9" customWidth="1"/>
    <col min="2" max="2" width="11.453125" style="10" customWidth="1"/>
    <col min="3" max="3" width="5.1796875" style="11" customWidth="1"/>
    <col min="4" max="4" width="47.6328125" style="12" customWidth="1"/>
    <col min="5" max="5" width="8.54296875" style="22" customWidth="1"/>
    <col min="6" max="6" width="6.36328125" style="13" customWidth="1"/>
    <col min="7" max="7" width="10.6328125" style="22" bestFit="1" customWidth="1"/>
    <col min="8" max="8" width="6.26953125" style="23" bestFit="1" customWidth="1"/>
    <col min="9" max="9" width="12.6328125" style="62" bestFit="1" customWidth="1"/>
    <col min="10" max="10" width="11" style="62" bestFit="1" customWidth="1"/>
    <col min="11" max="11" width="14.81640625" style="26" bestFit="1" customWidth="1"/>
    <col min="12" max="12" width="14.26953125" style="26" bestFit="1" customWidth="1"/>
    <col min="13" max="13" width="12.6328125" style="26" bestFit="1" customWidth="1"/>
    <col min="14" max="14" width="10.453125" style="26" bestFit="1" customWidth="1"/>
    <col min="15" max="15" width="14.26953125" style="14" bestFit="1" customWidth="1"/>
    <col min="16" max="16" width="8.81640625" style="17" customWidth="1"/>
    <col min="17" max="17" width="7.36328125" style="17" customWidth="1"/>
    <col min="18" max="18" width="9.54296875" style="17" customWidth="1"/>
    <col min="19" max="16384" width="9.81640625" style="17"/>
  </cols>
  <sheetData>
    <row r="1" spans="1:31" s="3" customFormat="1" ht="16.2" x14ac:dyDescent="0.3">
      <c r="A1" s="65" t="s">
        <v>0</v>
      </c>
      <c r="B1" s="1"/>
      <c r="C1" s="65" t="s">
        <v>88</v>
      </c>
      <c r="D1" s="65"/>
      <c r="E1" s="18"/>
      <c r="F1" s="2"/>
      <c r="G1" s="18"/>
      <c r="H1" s="19"/>
      <c r="I1" s="59"/>
      <c r="J1" s="59"/>
      <c r="K1" s="24"/>
      <c r="L1" s="24"/>
      <c r="M1" s="24"/>
      <c r="N1" s="24"/>
      <c r="O1" s="68" t="s">
        <v>106</v>
      </c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32.25" customHeight="1" x14ac:dyDescent="0.25">
      <c r="A2" s="4" t="s">
        <v>1</v>
      </c>
      <c r="B2" s="5"/>
      <c r="C2" s="201" t="s">
        <v>87</v>
      </c>
      <c r="D2" s="207"/>
      <c r="E2" s="208"/>
      <c r="F2" s="209"/>
      <c r="G2" s="209"/>
      <c r="H2" s="209"/>
      <c r="I2" s="210"/>
      <c r="J2" s="210"/>
      <c r="K2" s="209"/>
      <c r="L2" s="209"/>
      <c r="M2" s="209"/>
      <c r="N2" s="209"/>
      <c r="O2" s="6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16.2" x14ac:dyDescent="0.25">
      <c r="A3" s="8" t="s">
        <v>2</v>
      </c>
      <c r="B3" s="5"/>
      <c r="C3" s="195">
        <v>45519</v>
      </c>
      <c r="D3" s="211"/>
      <c r="E3" s="212"/>
      <c r="F3" s="213"/>
      <c r="G3" s="209"/>
      <c r="H3" s="209"/>
      <c r="I3" s="210"/>
      <c r="J3" s="210"/>
      <c r="K3" s="209"/>
      <c r="L3" s="209"/>
      <c r="M3" s="209"/>
      <c r="N3" s="209"/>
      <c r="O3" s="7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</row>
    <row r="4" spans="1:31" ht="16.2" x14ac:dyDescent="0.25">
      <c r="A4" s="8" t="s">
        <v>17</v>
      </c>
      <c r="B4" s="5"/>
      <c r="C4" s="195">
        <v>45607</v>
      </c>
      <c r="D4" s="211"/>
      <c r="E4" s="209"/>
      <c r="F4" s="213"/>
      <c r="G4" s="209"/>
      <c r="H4" s="209"/>
      <c r="I4" s="210"/>
      <c r="J4" s="210"/>
      <c r="K4" s="209"/>
      <c r="L4" s="209"/>
      <c r="M4" s="209"/>
      <c r="N4" s="209"/>
      <c r="O4" s="7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</row>
    <row r="5" spans="1:31" ht="16.2" x14ac:dyDescent="0.25">
      <c r="A5" s="27"/>
      <c r="B5" s="5"/>
      <c r="C5" s="214"/>
      <c r="D5" s="215"/>
      <c r="E5" s="215"/>
      <c r="F5" s="213"/>
      <c r="G5" s="209"/>
      <c r="H5" s="209"/>
      <c r="I5" s="210"/>
      <c r="J5" s="210"/>
      <c r="K5" s="209"/>
      <c r="L5" s="209"/>
      <c r="M5" s="209"/>
      <c r="N5" s="209"/>
      <c r="O5" s="7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ht="16.2" thickBot="1" x14ac:dyDescent="0.3">
      <c r="A6" s="69" t="s">
        <v>19</v>
      </c>
      <c r="B6" s="70"/>
      <c r="C6" s="197">
        <f>+O$135</f>
        <v>4040981.3843699992</v>
      </c>
      <c r="D6" s="198"/>
      <c r="E6" s="72"/>
      <c r="F6" s="71"/>
      <c r="G6" s="71"/>
      <c r="H6" s="71"/>
      <c r="I6" s="73"/>
      <c r="J6" s="73"/>
      <c r="K6" s="71"/>
      <c r="L6" s="71"/>
      <c r="M6" s="71"/>
      <c r="N6" s="71"/>
      <c r="O6" s="74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</row>
    <row r="7" spans="1:31" s="106" customFormat="1" ht="31.8" thickBot="1" x14ac:dyDescent="0.3">
      <c r="A7" s="165" t="s">
        <v>3</v>
      </c>
      <c r="B7" s="166" t="s">
        <v>4</v>
      </c>
      <c r="C7" s="167" t="s">
        <v>5</v>
      </c>
      <c r="D7" s="168" t="s">
        <v>6</v>
      </c>
      <c r="E7" s="168" t="s">
        <v>14</v>
      </c>
      <c r="F7" s="168" t="s">
        <v>7</v>
      </c>
      <c r="G7" s="168" t="s">
        <v>8</v>
      </c>
      <c r="H7" s="169" t="s">
        <v>9</v>
      </c>
      <c r="I7" s="165" t="s">
        <v>28</v>
      </c>
      <c r="J7" s="165" t="s">
        <v>29</v>
      </c>
      <c r="K7" s="165" t="s">
        <v>30</v>
      </c>
      <c r="L7" s="165" t="s">
        <v>31</v>
      </c>
      <c r="M7" s="165" t="s">
        <v>32</v>
      </c>
      <c r="N7" s="170" t="s">
        <v>10</v>
      </c>
      <c r="O7" s="171" t="s">
        <v>16</v>
      </c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</row>
    <row r="8" spans="1:31" s="113" customFormat="1" ht="16.2" thickBot="1" x14ac:dyDescent="0.3">
      <c r="A8" s="107" t="str">
        <f>IF(E8&lt;&gt;"",1+MAX($A7:A$8),"")</f>
        <v/>
      </c>
      <c r="B8" s="108"/>
      <c r="C8" s="109" t="s">
        <v>38</v>
      </c>
      <c r="D8" s="110" t="s">
        <v>11</v>
      </c>
      <c r="E8" s="75"/>
      <c r="F8" s="111"/>
      <c r="G8" s="76"/>
      <c r="H8" s="77"/>
      <c r="I8" s="78"/>
      <c r="J8" s="78"/>
      <c r="K8" s="79"/>
      <c r="L8" s="79"/>
      <c r="M8" s="79"/>
      <c r="N8" s="79"/>
      <c r="O8" s="112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</row>
    <row r="9" spans="1:31" s="113" customFormat="1" x14ac:dyDescent="0.25">
      <c r="A9" s="107">
        <f>IF(E9&lt;&gt;"",1+MAX($A$8:A8),"")</f>
        <v>1</v>
      </c>
      <c r="B9" s="114"/>
      <c r="C9" s="114"/>
      <c r="D9" s="57" t="s">
        <v>20</v>
      </c>
      <c r="E9" s="52">
        <v>1</v>
      </c>
      <c r="F9" s="53">
        <v>0</v>
      </c>
      <c r="G9" s="115">
        <f t="shared" ref="G9:G17" si="0">E9*(1+F9)</f>
        <v>1</v>
      </c>
      <c r="H9" s="116" t="s">
        <v>15</v>
      </c>
      <c r="I9" s="82">
        <v>0</v>
      </c>
      <c r="J9" s="82">
        <v>0</v>
      </c>
      <c r="K9" s="140">
        <f>+G9*I9</f>
        <v>0</v>
      </c>
      <c r="L9" s="140">
        <f>J9*G9</f>
        <v>0</v>
      </c>
      <c r="M9" s="117">
        <f>+I9+J9</f>
        <v>0</v>
      </c>
      <c r="N9" s="118">
        <f>+G9*M9</f>
        <v>0</v>
      </c>
      <c r="O9" s="119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</row>
    <row r="10" spans="1:31" s="113" customFormat="1" x14ac:dyDescent="0.25">
      <c r="A10" s="107">
        <f>IF(E10&lt;&gt;"",1+MAX($A$8:A9),"")</f>
        <v>2</v>
      </c>
      <c r="B10" s="114"/>
      <c r="C10" s="114"/>
      <c r="D10" s="64" t="s">
        <v>21</v>
      </c>
      <c r="E10" s="52">
        <v>1</v>
      </c>
      <c r="F10" s="53">
        <v>0</v>
      </c>
      <c r="G10" s="115">
        <f t="shared" si="0"/>
        <v>1</v>
      </c>
      <c r="H10" s="116" t="s">
        <v>15</v>
      </c>
      <c r="I10" s="156">
        <v>20000</v>
      </c>
      <c r="J10" s="82">
        <v>0</v>
      </c>
      <c r="K10" s="141">
        <f t="shared" ref="K10" si="1">IF(E10="","",G10*I10)</f>
        <v>20000</v>
      </c>
      <c r="L10" s="141">
        <f t="shared" ref="L10" si="2">IF(E10="","",G10*J10)</f>
        <v>0</v>
      </c>
      <c r="M10" s="157">
        <f t="shared" ref="M10" si="3">IF(E10="","",I10+J10)</f>
        <v>20000</v>
      </c>
      <c r="N10" s="123">
        <f t="shared" ref="N10:N17" si="4">IF(E10="","",M10*G10)</f>
        <v>20000</v>
      </c>
      <c r="O10" s="119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</row>
    <row r="11" spans="1:31" s="113" customFormat="1" x14ac:dyDescent="0.25">
      <c r="A11" s="107">
        <f>IF(E11&lt;&gt;"",1+MAX($A$8:A10),"")</f>
        <v>3</v>
      </c>
      <c r="B11" s="114"/>
      <c r="C11" s="114"/>
      <c r="D11" s="64" t="s">
        <v>84</v>
      </c>
      <c r="E11" s="52">
        <v>1</v>
      </c>
      <c r="F11" s="53">
        <v>0</v>
      </c>
      <c r="G11" s="115">
        <f t="shared" si="0"/>
        <v>1</v>
      </c>
      <c r="H11" s="116" t="s">
        <v>15</v>
      </c>
      <c r="I11" s="156">
        <v>3000</v>
      </c>
      <c r="J11" s="82">
        <v>0</v>
      </c>
      <c r="K11" s="141">
        <f t="shared" ref="K11:K17" si="5">IF(E11="","",G11*I11)</f>
        <v>3000</v>
      </c>
      <c r="L11" s="141">
        <f t="shared" ref="L11:L17" si="6">IF(E11="","",G11*J11)</f>
        <v>0</v>
      </c>
      <c r="M11" s="157">
        <f t="shared" ref="M11:M17" si="7">IF(E11="","",I11+J11)</f>
        <v>3000</v>
      </c>
      <c r="N11" s="123">
        <v>3000</v>
      </c>
      <c r="O11" s="119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</row>
    <row r="12" spans="1:31" s="113" customFormat="1" x14ac:dyDescent="0.25">
      <c r="A12" s="107">
        <f>IF(E12&lt;&gt;"",1+MAX($A$8:A11),"")</f>
        <v>4</v>
      </c>
      <c r="B12" s="114"/>
      <c r="C12" s="114"/>
      <c r="D12" s="64" t="s">
        <v>22</v>
      </c>
      <c r="E12" s="52">
        <v>1</v>
      </c>
      <c r="F12" s="53">
        <v>0</v>
      </c>
      <c r="G12" s="115">
        <f t="shared" si="0"/>
        <v>1</v>
      </c>
      <c r="H12" s="116" t="s">
        <v>15</v>
      </c>
      <c r="I12" s="156">
        <v>36000</v>
      </c>
      <c r="J12" s="82">
        <v>0</v>
      </c>
      <c r="K12" s="141">
        <f t="shared" si="5"/>
        <v>36000</v>
      </c>
      <c r="L12" s="141">
        <f t="shared" si="6"/>
        <v>0</v>
      </c>
      <c r="M12" s="157">
        <f t="shared" si="7"/>
        <v>36000</v>
      </c>
      <c r="N12" s="123">
        <f t="shared" si="4"/>
        <v>36000</v>
      </c>
      <c r="O12" s="119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</row>
    <row r="13" spans="1:31" s="113" customFormat="1" x14ac:dyDescent="0.25">
      <c r="A13" s="107">
        <f>IF(E13&lt;&gt;"",1+MAX($A$8:A12),"")</f>
        <v>5</v>
      </c>
      <c r="B13" s="120"/>
      <c r="C13" s="121"/>
      <c r="D13" s="64" t="s">
        <v>23</v>
      </c>
      <c r="E13" s="52">
        <v>1</v>
      </c>
      <c r="F13" s="16">
        <v>0</v>
      </c>
      <c r="G13" s="122">
        <f t="shared" si="0"/>
        <v>1</v>
      </c>
      <c r="H13" s="121" t="s">
        <v>15</v>
      </c>
      <c r="I13" s="156">
        <v>0</v>
      </c>
      <c r="J13" s="82">
        <v>0</v>
      </c>
      <c r="K13" s="141">
        <f t="shared" si="5"/>
        <v>0</v>
      </c>
      <c r="L13" s="141">
        <f t="shared" si="6"/>
        <v>0</v>
      </c>
      <c r="M13" s="157">
        <f t="shared" si="7"/>
        <v>0</v>
      </c>
      <c r="N13" s="123">
        <f t="shared" si="4"/>
        <v>0</v>
      </c>
      <c r="O13" s="119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</row>
    <row r="14" spans="1:31" s="113" customFormat="1" x14ac:dyDescent="0.25">
      <c r="A14" s="107">
        <f>IF(E14&lt;&gt;"",1+MAX($A$8:A13),"")</f>
        <v>6</v>
      </c>
      <c r="B14" s="120"/>
      <c r="C14" s="121"/>
      <c r="D14" s="64" t="s">
        <v>24</v>
      </c>
      <c r="E14" s="52">
        <v>1</v>
      </c>
      <c r="F14" s="16">
        <v>0</v>
      </c>
      <c r="G14" s="122">
        <f t="shared" si="0"/>
        <v>1</v>
      </c>
      <c r="H14" s="121" t="s">
        <v>15</v>
      </c>
      <c r="I14" s="156">
        <v>0</v>
      </c>
      <c r="J14" s="82">
        <v>0</v>
      </c>
      <c r="K14" s="141">
        <f t="shared" si="5"/>
        <v>0</v>
      </c>
      <c r="L14" s="141">
        <f t="shared" si="6"/>
        <v>0</v>
      </c>
      <c r="M14" s="157">
        <f t="shared" si="7"/>
        <v>0</v>
      </c>
      <c r="N14" s="123">
        <f t="shared" si="4"/>
        <v>0</v>
      </c>
      <c r="O14" s="119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</row>
    <row r="15" spans="1:31" s="113" customFormat="1" x14ac:dyDescent="0.25">
      <c r="A15" s="107">
        <f>IF(E15&lt;&gt;"",1+MAX($A$8:A14),"")</f>
        <v>7</v>
      </c>
      <c r="B15" s="120"/>
      <c r="C15" s="15"/>
      <c r="D15" s="64" t="s">
        <v>25</v>
      </c>
      <c r="E15" s="52">
        <v>1</v>
      </c>
      <c r="F15" s="16">
        <v>0</v>
      </c>
      <c r="G15" s="122">
        <f t="shared" si="0"/>
        <v>1</v>
      </c>
      <c r="H15" s="121" t="s">
        <v>15</v>
      </c>
      <c r="I15" s="156">
        <v>12000</v>
      </c>
      <c r="J15" s="82">
        <v>0</v>
      </c>
      <c r="K15" s="141">
        <f t="shared" si="5"/>
        <v>12000</v>
      </c>
      <c r="L15" s="141">
        <f t="shared" si="6"/>
        <v>0</v>
      </c>
      <c r="M15" s="157">
        <f t="shared" si="7"/>
        <v>12000</v>
      </c>
      <c r="N15" s="123">
        <f t="shared" si="4"/>
        <v>12000</v>
      </c>
      <c r="O15" s="119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</row>
    <row r="16" spans="1:31" s="113" customFormat="1" x14ac:dyDescent="0.25">
      <c r="A16" s="107">
        <f>IF(E16&lt;&gt;"",1+MAX($A$8:A15),"")</f>
        <v>8</v>
      </c>
      <c r="B16" s="120"/>
      <c r="C16" s="121"/>
      <c r="D16" s="64" t="s">
        <v>26</v>
      </c>
      <c r="E16" s="52">
        <v>1</v>
      </c>
      <c r="F16" s="16">
        <v>0</v>
      </c>
      <c r="G16" s="122">
        <f t="shared" si="0"/>
        <v>1</v>
      </c>
      <c r="H16" s="121" t="s">
        <v>15</v>
      </c>
      <c r="I16" s="156">
        <v>0</v>
      </c>
      <c r="J16" s="82">
        <v>0</v>
      </c>
      <c r="K16" s="141">
        <f t="shared" si="5"/>
        <v>0</v>
      </c>
      <c r="L16" s="141">
        <f t="shared" si="6"/>
        <v>0</v>
      </c>
      <c r="M16" s="157">
        <f t="shared" si="7"/>
        <v>0</v>
      </c>
      <c r="N16" s="123">
        <f t="shared" si="4"/>
        <v>0</v>
      </c>
      <c r="O16" s="119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</row>
    <row r="17" spans="1:69" s="113" customFormat="1" x14ac:dyDescent="0.25">
      <c r="A17" s="107">
        <f>IF(E17&lt;&gt;"",1+MAX($A$8:A16),"")</f>
        <v>9</v>
      </c>
      <c r="B17" s="120"/>
      <c r="C17" s="121"/>
      <c r="D17" s="64" t="s">
        <v>27</v>
      </c>
      <c r="E17" s="52">
        <v>1</v>
      </c>
      <c r="F17" s="16">
        <v>0</v>
      </c>
      <c r="G17" s="122">
        <f t="shared" si="0"/>
        <v>1</v>
      </c>
      <c r="H17" s="121" t="s">
        <v>15</v>
      </c>
      <c r="I17" s="156">
        <v>10000</v>
      </c>
      <c r="J17" s="82">
        <v>0</v>
      </c>
      <c r="K17" s="141">
        <f t="shared" si="5"/>
        <v>10000</v>
      </c>
      <c r="L17" s="141">
        <f t="shared" si="6"/>
        <v>0</v>
      </c>
      <c r="M17" s="157">
        <f t="shared" si="7"/>
        <v>10000</v>
      </c>
      <c r="N17" s="123">
        <f t="shared" si="4"/>
        <v>10000</v>
      </c>
      <c r="O17" s="119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</row>
    <row r="18" spans="1:69" s="128" customFormat="1" ht="16.2" thickBot="1" x14ac:dyDescent="0.3">
      <c r="A18" s="107" t="str">
        <f>IF(E18&lt;&gt;"",1+MAX($A$8:A17),"")</f>
        <v/>
      </c>
      <c r="B18" s="124"/>
      <c r="C18" s="125"/>
      <c r="D18" s="126"/>
      <c r="E18" s="15"/>
      <c r="F18" s="54"/>
      <c r="G18" s="55"/>
      <c r="H18" s="56"/>
      <c r="I18" s="63"/>
      <c r="J18" s="63"/>
      <c r="K18" s="141"/>
      <c r="L18" s="141"/>
      <c r="M18" s="117"/>
      <c r="N18" s="123"/>
      <c r="O18" s="127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</row>
    <row r="19" spans="1:69" s="113" customFormat="1" ht="16.2" thickBot="1" x14ac:dyDescent="0.3">
      <c r="A19" s="107" t="str">
        <f>IF(E19&lt;&gt;"",1+MAX($A$8:A18),"")</f>
        <v/>
      </c>
      <c r="B19" s="173"/>
      <c r="C19" s="174"/>
      <c r="D19" s="175" t="s">
        <v>33</v>
      </c>
      <c r="E19" s="66"/>
      <c r="F19" s="49"/>
      <c r="G19" s="49"/>
      <c r="H19" s="50"/>
      <c r="I19" s="51"/>
      <c r="J19" s="51"/>
      <c r="K19" s="142">
        <f>SUM(K9:K18)</f>
        <v>81000</v>
      </c>
      <c r="L19" s="142">
        <f>SUM(L9:L18)</f>
        <v>0</v>
      </c>
      <c r="M19" s="129"/>
      <c r="N19" s="130"/>
      <c r="O19" s="131">
        <f>SUM(N9:N18)</f>
        <v>81000</v>
      </c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</row>
    <row r="20" spans="1:69" s="113" customFormat="1" ht="16.2" thickBot="1" x14ac:dyDescent="0.3">
      <c r="A20" s="107" t="str">
        <f>IF(E20&lt;&gt;"",1+MAX($A$8:A19),"")</f>
        <v/>
      </c>
      <c r="B20" s="158"/>
      <c r="C20" s="159"/>
      <c r="D20" s="160"/>
      <c r="E20" s="161"/>
      <c r="F20" s="162"/>
      <c r="G20" s="163"/>
      <c r="H20" s="158"/>
      <c r="I20" s="164"/>
      <c r="J20" s="164"/>
      <c r="K20" s="143"/>
      <c r="L20" s="143"/>
      <c r="M20" s="28"/>
      <c r="N20" s="28"/>
      <c r="O20" s="119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</row>
    <row r="21" spans="1:69" s="113" customFormat="1" ht="16.2" thickBot="1" x14ac:dyDescent="0.3">
      <c r="A21" s="107" t="str">
        <f>IF(E21&lt;&gt;"",1+MAX($A$8:A20),"")</f>
        <v/>
      </c>
      <c r="B21" s="108"/>
      <c r="C21" s="109" t="s">
        <v>39</v>
      </c>
      <c r="D21" s="233" t="s">
        <v>40</v>
      </c>
      <c r="E21" s="75"/>
      <c r="F21" s="111"/>
      <c r="G21" s="76"/>
      <c r="H21" s="77"/>
      <c r="I21" s="78"/>
      <c r="J21" s="78"/>
      <c r="K21" s="144"/>
      <c r="L21" s="144"/>
      <c r="M21" s="79"/>
      <c r="N21" s="112"/>
      <c r="O21" s="112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</row>
    <row r="22" spans="1:69" s="113" customFormat="1" ht="16.2" thickBot="1" x14ac:dyDescent="0.3">
      <c r="A22" s="107" t="str">
        <f>IF(E22&lt;&gt;"",1+MAX($A$8:A21),"")</f>
        <v/>
      </c>
      <c r="B22" s="132"/>
      <c r="C22" s="133"/>
      <c r="D22" s="234" t="s">
        <v>75</v>
      </c>
      <c r="E22" s="80"/>
      <c r="F22" s="135"/>
      <c r="G22" s="21"/>
      <c r="H22" s="20"/>
      <c r="I22" s="25"/>
      <c r="J22" s="25"/>
      <c r="K22" s="145"/>
      <c r="L22" s="145"/>
      <c r="M22" s="29"/>
      <c r="N22" s="235"/>
      <c r="O22" s="231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</row>
    <row r="23" spans="1:69" s="128" customFormat="1" ht="16.2" thickBot="1" x14ac:dyDescent="0.3">
      <c r="A23" s="107" t="str">
        <f>IF(E23&lt;&gt;"",1+MAX($A$8:A22),"")</f>
        <v/>
      </c>
      <c r="B23" s="124"/>
      <c r="C23" s="125"/>
      <c r="D23" s="81" t="s">
        <v>54</v>
      </c>
      <c r="E23" s="15"/>
      <c r="F23" s="54" t="str">
        <f t="shared" ref="F23:F74" si="8">IF(E23="","",10%)</f>
        <v/>
      </c>
      <c r="G23" s="55" t="str">
        <f t="shared" ref="G23:G74" si="9">IF(E23="","",E23*(1+F23))</f>
        <v/>
      </c>
      <c r="H23" s="56"/>
      <c r="I23" s="63" t="s">
        <v>105</v>
      </c>
      <c r="J23" s="63" t="s">
        <v>105</v>
      </c>
      <c r="K23" s="146" t="str">
        <f t="shared" ref="K23:K74" si="10">IF(E23="","",G23*I23)</f>
        <v/>
      </c>
      <c r="L23" s="146" t="str">
        <f t="shared" ref="L23:L74" si="11">IF(E23="","",G23*J23)</f>
        <v/>
      </c>
      <c r="M23" s="136" t="str">
        <f t="shared" ref="M23:M74" si="12">IF(E23="","",I23+J23)</f>
        <v/>
      </c>
      <c r="N23" s="137" t="str">
        <f t="shared" ref="N23:N74" si="13">IF(E23="","",M23*G23)</f>
        <v/>
      </c>
      <c r="O23" s="127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</row>
    <row r="24" spans="1:69" s="128" customFormat="1" x14ac:dyDescent="0.25">
      <c r="A24" s="107">
        <f>IF(E24&lt;&gt;"",1+MAX($A$8:A23),"")</f>
        <v>10</v>
      </c>
      <c r="B24" s="203" t="s">
        <v>79</v>
      </c>
      <c r="C24" s="125"/>
      <c r="D24" s="236" t="s">
        <v>91</v>
      </c>
      <c r="E24" s="103">
        <v>30568</v>
      </c>
      <c r="F24" s="16">
        <f t="shared" si="8"/>
        <v>0.1</v>
      </c>
      <c r="G24" s="122">
        <f t="shared" si="9"/>
        <v>33624.800000000003</v>
      </c>
      <c r="H24" s="103" t="s">
        <v>72</v>
      </c>
      <c r="I24" s="82">
        <v>0.25</v>
      </c>
      <c r="J24" s="82">
        <v>0.15</v>
      </c>
      <c r="K24" s="141">
        <f t="shared" si="10"/>
        <v>8406.2000000000007</v>
      </c>
      <c r="L24" s="141">
        <f t="shared" si="11"/>
        <v>5043.72</v>
      </c>
      <c r="M24" s="117">
        <f t="shared" si="12"/>
        <v>0.4</v>
      </c>
      <c r="N24" s="123">
        <f t="shared" si="13"/>
        <v>13449.920000000002</v>
      </c>
      <c r="O24" s="127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</row>
    <row r="25" spans="1:69" s="128" customFormat="1" ht="31.2" x14ac:dyDescent="0.25">
      <c r="A25" s="107">
        <f>IF(E25&lt;&gt;"",1+MAX($A$8:A24),"")</f>
        <v>11</v>
      </c>
      <c r="B25" s="204"/>
      <c r="C25" s="125"/>
      <c r="D25" s="237" t="s">
        <v>107</v>
      </c>
      <c r="E25" s="103">
        <v>67955</v>
      </c>
      <c r="F25" s="16">
        <f t="shared" si="8"/>
        <v>0.1</v>
      </c>
      <c r="G25" s="122">
        <f t="shared" si="9"/>
        <v>74750.5</v>
      </c>
      <c r="H25" s="103" t="s">
        <v>72</v>
      </c>
      <c r="I25" s="82">
        <v>0.56000000000000005</v>
      </c>
      <c r="J25" s="82">
        <v>0.28000000000000003</v>
      </c>
      <c r="K25" s="141">
        <f t="shared" si="10"/>
        <v>41860.280000000006</v>
      </c>
      <c r="L25" s="141">
        <f t="shared" si="11"/>
        <v>20930.140000000003</v>
      </c>
      <c r="M25" s="117">
        <f t="shared" si="12"/>
        <v>0.84000000000000008</v>
      </c>
      <c r="N25" s="123">
        <f t="shared" si="13"/>
        <v>62790.420000000006</v>
      </c>
      <c r="O25" s="127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</row>
    <row r="26" spans="1:69" s="128" customFormat="1" ht="31.2" x14ac:dyDescent="0.25">
      <c r="A26" s="107">
        <f>IF(E26&lt;&gt;"",1+MAX($A$8:A25),"")</f>
        <v>12</v>
      </c>
      <c r="B26" s="204"/>
      <c r="C26" s="125"/>
      <c r="D26" s="237" t="s">
        <v>108</v>
      </c>
      <c r="E26" s="103">
        <v>67955</v>
      </c>
      <c r="F26" s="16">
        <f t="shared" si="8"/>
        <v>0.1</v>
      </c>
      <c r="G26" s="122">
        <f t="shared" si="9"/>
        <v>74750.5</v>
      </c>
      <c r="H26" s="103" t="s">
        <v>72</v>
      </c>
      <c r="I26" s="82">
        <v>0.62</v>
      </c>
      <c r="J26" s="82">
        <v>0.48</v>
      </c>
      <c r="K26" s="141">
        <f t="shared" ref="K26" si="14">IF(E26="","",G26*I26)</f>
        <v>46345.31</v>
      </c>
      <c r="L26" s="141">
        <f t="shared" ref="L26" si="15">IF(E26="","",G26*J26)</f>
        <v>35880.239999999998</v>
      </c>
      <c r="M26" s="117">
        <f t="shared" ref="M26" si="16">IF(E26="","",I26+J26)</f>
        <v>1.1000000000000001</v>
      </c>
      <c r="N26" s="123">
        <f t="shared" ref="N26" si="17">IF(E26="","",M26*G26)</f>
        <v>82225.55</v>
      </c>
      <c r="O26" s="127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</row>
    <row r="27" spans="1:69" s="128" customFormat="1" ht="31.2" x14ac:dyDescent="0.25">
      <c r="A27" s="107">
        <f>IF(E27&lt;&gt;"",1+MAX($A$8:A26),"")</f>
        <v>13</v>
      </c>
      <c r="B27" s="204"/>
      <c r="C27" s="125"/>
      <c r="D27" s="237" t="s">
        <v>109</v>
      </c>
      <c r="E27" s="103">
        <v>30580</v>
      </c>
      <c r="F27" s="16">
        <f t="shared" si="8"/>
        <v>0.1</v>
      </c>
      <c r="G27" s="122">
        <f t="shared" si="9"/>
        <v>33638</v>
      </c>
      <c r="H27" s="103" t="s">
        <v>72</v>
      </c>
      <c r="I27" s="82">
        <v>0.62</v>
      </c>
      <c r="J27" s="82">
        <v>0.48</v>
      </c>
      <c r="K27" s="141">
        <f t="shared" si="10"/>
        <v>20855.560000000001</v>
      </c>
      <c r="L27" s="141">
        <f t="shared" si="11"/>
        <v>16146.24</v>
      </c>
      <c r="M27" s="117">
        <f t="shared" si="12"/>
        <v>1.1000000000000001</v>
      </c>
      <c r="N27" s="123">
        <f t="shared" si="13"/>
        <v>37001.800000000003</v>
      </c>
      <c r="O27" s="127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</row>
    <row r="28" spans="1:69" s="128" customFormat="1" ht="31.2" x14ac:dyDescent="0.25">
      <c r="A28" s="107">
        <f>IF(E28&lt;&gt;"",1+MAX($A$8:A27),"")</f>
        <v>14</v>
      </c>
      <c r="B28" s="204"/>
      <c r="C28" s="125"/>
      <c r="D28" s="237" t="s">
        <v>110</v>
      </c>
      <c r="E28" s="103">
        <v>30568</v>
      </c>
      <c r="F28" s="16">
        <f t="shared" si="8"/>
        <v>0.1</v>
      </c>
      <c r="G28" s="122">
        <f t="shared" si="9"/>
        <v>33624.800000000003</v>
      </c>
      <c r="H28" s="103" t="s">
        <v>72</v>
      </c>
      <c r="I28" s="82">
        <v>0.62</v>
      </c>
      <c r="J28" s="82">
        <v>0.48</v>
      </c>
      <c r="K28" s="141">
        <f t="shared" si="10"/>
        <v>20847.376</v>
      </c>
      <c r="L28" s="141">
        <f t="shared" si="11"/>
        <v>16139.904</v>
      </c>
      <c r="M28" s="117">
        <f t="shared" si="12"/>
        <v>1.1000000000000001</v>
      </c>
      <c r="N28" s="123">
        <f t="shared" si="13"/>
        <v>36987.280000000006</v>
      </c>
      <c r="O28" s="127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</row>
    <row r="29" spans="1:69" s="128" customFormat="1" ht="31.2" x14ac:dyDescent="0.25">
      <c r="A29" s="107">
        <f>IF(E29&lt;&gt;"",1+MAX($A$8:A28),"")</f>
        <v>15</v>
      </c>
      <c r="B29" s="204"/>
      <c r="C29" s="125"/>
      <c r="D29" s="236" t="s">
        <v>92</v>
      </c>
      <c r="E29" s="103">
        <v>30568</v>
      </c>
      <c r="F29" s="16">
        <f t="shared" si="8"/>
        <v>0.1</v>
      </c>
      <c r="G29" s="122">
        <f t="shared" si="9"/>
        <v>33624.800000000003</v>
      </c>
      <c r="H29" s="103" t="s">
        <v>72</v>
      </c>
      <c r="I29" s="82">
        <v>1.18</v>
      </c>
      <c r="J29" s="82">
        <v>5.32</v>
      </c>
      <c r="K29" s="141">
        <f t="shared" si="10"/>
        <v>39677.264000000003</v>
      </c>
      <c r="L29" s="141">
        <f t="shared" si="11"/>
        <v>178883.93600000002</v>
      </c>
      <c r="M29" s="117">
        <f t="shared" si="12"/>
        <v>6.5</v>
      </c>
      <c r="N29" s="123">
        <f t="shared" si="13"/>
        <v>218561.2</v>
      </c>
      <c r="O29" s="127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</row>
    <row r="30" spans="1:69" s="128" customFormat="1" ht="16.2" thickBot="1" x14ac:dyDescent="0.3">
      <c r="A30" s="107">
        <f>IF(E30&lt;&gt;"",1+MAX($A$8:A29),"")</f>
        <v>16</v>
      </c>
      <c r="B30" s="205"/>
      <c r="C30" s="125"/>
      <c r="D30" s="238" t="s">
        <v>111</v>
      </c>
      <c r="E30" s="103">
        <v>14238</v>
      </c>
      <c r="F30" s="16">
        <f t="shared" si="8"/>
        <v>0.1</v>
      </c>
      <c r="G30" s="122">
        <f t="shared" si="9"/>
        <v>15661.800000000001</v>
      </c>
      <c r="H30" s="103" t="s">
        <v>72</v>
      </c>
      <c r="I30" s="82">
        <v>0.62</v>
      </c>
      <c r="J30" s="82">
        <v>0.48</v>
      </c>
      <c r="K30" s="141">
        <f t="shared" si="10"/>
        <v>9710.3160000000007</v>
      </c>
      <c r="L30" s="141">
        <f t="shared" si="11"/>
        <v>7517.6640000000007</v>
      </c>
      <c r="M30" s="117">
        <f t="shared" si="12"/>
        <v>1.1000000000000001</v>
      </c>
      <c r="N30" s="123">
        <f t="shared" si="13"/>
        <v>17227.980000000003</v>
      </c>
      <c r="O30" s="12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</row>
    <row r="31" spans="1:69" s="128" customFormat="1" ht="16.2" thickBot="1" x14ac:dyDescent="0.3">
      <c r="A31" s="107" t="str">
        <f>IF(E31&lt;&gt;"",1+MAX($A$8:A30),"")</f>
        <v/>
      </c>
      <c r="B31" s="124"/>
      <c r="C31" s="125"/>
      <c r="D31" s="81" t="s">
        <v>57</v>
      </c>
      <c r="E31" s="15"/>
      <c r="F31" s="54" t="str">
        <f>IF(E31="","",10%)</f>
        <v/>
      </c>
      <c r="G31" s="55" t="str">
        <f t="shared" ref="G31:G57" si="18">IF(E31="","",E31*(1+F31))</f>
        <v/>
      </c>
      <c r="H31" s="56"/>
      <c r="I31" s="63" t="s">
        <v>105</v>
      </c>
      <c r="J31" s="63" t="s">
        <v>105</v>
      </c>
      <c r="K31" s="146" t="str">
        <f t="shared" ref="K31:K57" si="19">IF(E31="","",G31*I31)</f>
        <v/>
      </c>
      <c r="L31" s="146" t="str">
        <f t="shared" ref="L31:L57" si="20">IF(E31="","",G31*J31)</f>
        <v/>
      </c>
      <c r="M31" s="136" t="str">
        <f t="shared" ref="M31:M57" si="21">IF(E31="","",I31+J31)</f>
        <v/>
      </c>
      <c r="N31" s="137" t="str">
        <f t="shared" ref="N31:N57" si="22">IF(E31="","",M31*G31)</f>
        <v/>
      </c>
      <c r="O31" s="127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</row>
    <row r="32" spans="1:69" s="128" customFormat="1" x14ac:dyDescent="0.25">
      <c r="A32" s="107">
        <f>IF(E32&lt;&gt;"",1+MAX($A$8:A31),"")</f>
        <v>17</v>
      </c>
      <c r="B32" s="203" t="s">
        <v>77</v>
      </c>
      <c r="C32" s="125"/>
      <c r="D32" s="254" t="s">
        <v>122</v>
      </c>
      <c r="E32" s="251">
        <v>1</v>
      </c>
      <c r="F32" s="249">
        <v>0</v>
      </c>
      <c r="G32" s="250">
        <f t="shared" si="18"/>
        <v>1</v>
      </c>
      <c r="H32" s="103" t="s">
        <v>73</v>
      </c>
      <c r="I32" s="82">
        <v>0</v>
      </c>
      <c r="J32" s="82">
        <v>0</v>
      </c>
      <c r="K32" s="141">
        <f t="shared" si="19"/>
        <v>0</v>
      </c>
      <c r="L32" s="141">
        <f t="shared" si="20"/>
        <v>0</v>
      </c>
      <c r="M32" s="117">
        <f t="shared" si="21"/>
        <v>0</v>
      </c>
      <c r="N32" s="123">
        <f t="shared" si="22"/>
        <v>0</v>
      </c>
      <c r="O32" s="127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</row>
    <row r="33" spans="1:69" s="128" customFormat="1" x14ac:dyDescent="0.25">
      <c r="A33" s="107">
        <f>IF(E33&lt;&gt;"",1+MAX($A$8:A32),"")</f>
        <v>18</v>
      </c>
      <c r="B33" s="204"/>
      <c r="C33" s="125"/>
      <c r="D33" s="254" t="s">
        <v>58</v>
      </c>
      <c r="E33" s="251">
        <v>5</v>
      </c>
      <c r="F33" s="249">
        <v>0</v>
      </c>
      <c r="G33" s="250">
        <f t="shared" si="18"/>
        <v>5</v>
      </c>
      <c r="H33" s="103" t="s">
        <v>73</v>
      </c>
      <c r="I33" s="82">
        <v>450</v>
      </c>
      <c r="J33" s="82">
        <v>1050</v>
      </c>
      <c r="K33" s="141">
        <f t="shared" si="19"/>
        <v>2250</v>
      </c>
      <c r="L33" s="141">
        <f t="shared" si="20"/>
        <v>5250</v>
      </c>
      <c r="M33" s="117">
        <f t="shared" si="21"/>
        <v>1500</v>
      </c>
      <c r="N33" s="123">
        <f t="shared" si="22"/>
        <v>7500</v>
      </c>
      <c r="O33" s="127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</row>
    <row r="34" spans="1:69" s="128" customFormat="1" x14ac:dyDescent="0.25">
      <c r="A34" s="107">
        <f>IF(E34&lt;&gt;"",1+MAX($A$8:A33),"")</f>
        <v>19</v>
      </c>
      <c r="B34" s="204"/>
      <c r="C34" s="125"/>
      <c r="D34" s="254" t="s">
        <v>93</v>
      </c>
      <c r="E34" s="251">
        <v>55</v>
      </c>
      <c r="F34" s="249">
        <f t="shared" ref="F34:F57" si="23">IF(E34="","",10%)</f>
        <v>0.1</v>
      </c>
      <c r="G34" s="250">
        <f t="shared" si="18"/>
        <v>60.500000000000007</v>
      </c>
      <c r="H34" s="103" t="s">
        <v>71</v>
      </c>
      <c r="I34" s="82">
        <v>11.200000000000001</v>
      </c>
      <c r="J34" s="82">
        <v>16.8</v>
      </c>
      <c r="K34" s="141">
        <f t="shared" si="19"/>
        <v>677.60000000000014</v>
      </c>
      <c r="L34" s="141">
        <f t="shared" si="20"/>
        <v>1016.4000000000002</v>
      </c>
      <c r="M34" s="117">
        <f t="shared" si="21"/>
        <v>28</v>
      </c>
      <c r="N34" s="123">
        <f t="shared" si="22"/>
        <v>1694.0000000000002</v>
      </c>
      <c r="O34" s="127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</row>
    <row r="35" spans="1:69" s="128" customFormat="1" x14ac:dyDescent="0.25">
      <c r="A35" s="107">
        <f>IF(E35&lt;&gt;"",1+MAX($A$8:A34),"")</f>
        <v>20</v>
      </c>
      <c r="B35" s="204"/>
      <c r="C35" s="125"/>
      <c r="D35" s="254" t="s">
        <v>94</v>
      </c>
      <c r="E35" s="251">
        <v>30</v>
      </c>
      <c r="F35" s="249">
        <f t="shared" si="23"/>
        <v>0.1</v>
      </c>
      <c r="G35" s="250">
        <f t="shared" si="18"/>
        <v>33</v>
      </c>
      <c r="H35" s="103" t="s">
        <v>71</v>
      </c>
      <c r="I35" s="82">
        <v>16.799999999999997</v>
      </c>
      <c r="J35" s="82">
        <v>31.200000000000003</v>
      </c>
      <c r="K35" s="141">
        <f t="shared" si="19"/>
        <v>554.39999999999986</v>
      </c>
      <c r="L35" s="141">
        <f t="shared" si="20"/>
        <v>1029.6000000000001</v>
      </c>
      <c r="M35" s="117">
        <f t="shared" si="21"/>
        <v>48</v>
      </c>
      <c r="N35" s="123">
        <f t="shared" si="22"/>
        <v>1584</v>
      </c>
      <c r="O35" s="127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</row>
    <row r="36" spans="1:69" s="128" customFormat="1" x14ac:dyDescent="0.25">
      <c r="A36" s="107">
        <f>IF(E36&lt;&gt;"",1+MAX($A$8:A34),"")</f>
        <v>20</v>
      </c>
      <c r="B36" s="204"/>
      <c r="C36" s="125"/>
      <c r="D36" s="254" t="s">
        <v>121</v>
      </c>
      <c r="E36" s="251">
        <v>535</v>
      </c>
      <c r="F36" s="249">
        <f t="shared" ref="F36" si="24">IF(E36="","",10%)</f>
        <v>0.1</v>
      </c>
      <c r="G36" s="250">
        <f t="shared" ref="G36" si="25">IF(E36="","",E36*(1+F36))</f>
        <v>588.5</v>
      </c>
      <c r="H36" s="103" t="s">
        <v>71</v>
      </c>
      <c r="I36" s="82">
        <v>25.9</v>
      </c>
      <c r="J36" s="82">
        <v>48.1</v>
      </c>
      <c r="K36" s="141">
        <f t="shared" ref="K36" si="26">IF(E36="","",G36*I36)</f>
        <v>15242.15</v>
      </c>
      <c r="L36" s="141">
        <f t="shared" ref="L36" si="27">IF(E36="","",G36*J36)</f>
        <v>28306.850000000002</v>
      </c>
      <c r="M36" s="117">
        <f t="shared" ref="M36" si="28">IF(E36="","",I36+J36)</f>
        <v>74</v>
      </c>
      <c r="N36" s="123">
        <f t="shared" ref="N36" si="29">IF(E36="","",M36*G36)</f>
        <v>43549</v>
      </c>
      <c r="O36" s="127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</row>
    <row r="37" spans="1:69" s="128" customFormat="1" x14ac:dyDescent="0.25">
      <c r="A37" s="107">
        <f>IF(E37&lt;&gt;"",1+MAX($A$8:A35),"")</f>
        <v>21</v>
      </c>
      <c r="B37" s="204"/>
      <c r="C37" s="125"/>
      <c r="D37" s="254" t="s">
        <v>95</v>
      </c>
      <c r="E37" s="251">
        <v>525</v>
      </c>
      <c r="F37" s="249">
        <f t="shared" si="23"/>
        <v>0.1</v>
      </c>
      <c r="G37" s="250">
        <f t="shared" si="18"/>
        <v>577.5</v>
      </c>
      <c r="H37" s="103" t="s">
        <v>71</v>
      </c>
      <c r="I37" s="82">
        <v>25.9</v>
      </c>
      <c r="J37" s="82">
        <v>48.1</v>
      </c>
      <c r="K37" s="141">
        <f t="shared" si="19"/>
        <v>14957.25</v>
      </c>
      <c r="L37" s="141">
        <f t="shared" si="20"/>
        <v>27777.75</v>
      </c>
      <c r="M37" s="117">
        <f t="shared" si="21"/>
        <v>74</v>
      </c>
      <c r="N37" s="123">
        <f t="shared" si="22"/>
        <v>42735</v>
      </c>
      <c r="O37" s="127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</row>
    <row r="38" spans="1:69" s="128" customFormat="1" x14ac:dyDescent="0.25">
      <c r="A38" s="107">
        <f>IF(E38&lt;&gt;"",1+MAX($A$8:A37),"")</f>
        <v>22</v>
      </c>
      <c r="B38" s="204"/>
      <c r="C38" s="125"/>
      <c r="D38" s="239" t="s">
        <v>59</v>
      </c>
      <c r="E38" s="103">
        <v>90</v>
      </c>
      <c r="F38" s="16">
        <f t="shared" si="23"/>
        <v>0.1</v>
      </c>
      <c r="G38" s="122">
        <f t="shared" si="18"/>
        <v>99.000000000000014</v>
      </c>
      <c r="H38" s="103" t="s">
        <v>72</v>
      </c>
      <c r="I38" s="82">
        <v>4.32</v>
      </c>
      <c r="J38" s="82">
        <v>6.48</v>
      </c>
      <c r="K38" s="141">
        <f t="shared" si="19"/>
        <v>427.68000000000006</v>
      </c>
      <c r="L38" s="141">
        <f t="shared" si="20"/>
        <v>641.5200000000001</v>
      </c>
      <c r="M38" s="117">
        <f t="shared" si="21"/>
        <v>10.8</v>
      </c>
      <c r="N38" s="123">
        <f t="shared" si="22"/>
        <v>1069.2000000000003</v>
      </c>
      <c r="O38" s="127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</row>
    <row r="39" spans="1:69" s="128" customFormat="1" x14ac:dyDescent="0.25">
      <c r="A39" s="107"/>
      <c r="B39" s="204"/>
      <c r="C39" s="125"/>
      <c r="D39" s="239" t="s">
        <v>90</v>
      </c>
      <c r="E39" s="103">
        <v>914</v>
      </c>
      <c r="F39" s="16">
        <f t="shared" ref="F39:F43" si="30">IF(E39="","",10%)</f>
        <v>0.1</v>
      </c>
      <c r="G39" s="122">
        <f t="shared" ref="G39:G43" si="31">IF(E39="","",E39*(1+F39))</f>
        <v>1005.4000000000001</v>
      </c>
      <c r="H39" s="103" t="s">
        <v>72</v>
      </c>
      <c r="I39" s="82">
        <v>0.5</v>
      </c>
      <c r="J39" s="82">
        <v>0.15</v>
      </c>
      <c r="K39" s="141">
        <f t="shared" ref="K39:K48" si="32">IF(E39="","",G39*I39)</f>
        <v>502.70000000000005</v>
      </c>
      <c r="L39" s="141">
        <f t="shared" ref="L39:L48" si="33">IF(E39="","",G39*J39)</f>
        <v>150.81</v>
      </c>
      <c r="M39" s="117">
        <f t="shared" ref="M39:M48" si="34">IF(E39="","",I39+J39)</f>
        <v>0.65</v>
      </c>
      <c r="N39" s="123">
        <f t="shared" ref="N39:N48" si="35">IF(E39="","",M39*G39)</f>
        <v>653.5100000000001</v>
      </c>
      <c r="O39" s="127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</row>
    <row r="40" spans="1:69" s="128" customFormat="1" x14ac:dyDescent="0.25">
      <c r="A40" s="216"/>
      <c r="B40" s="204"/>
      <c r="C40" s="217"/>
      <c r="D40" s="240" t="s">
        <v>155</v>
      </c>
      <c r="E40" s="218"/>
      <c r="F40" s="219"/>
      <c r="G40" s="220"/>
      <c r="H40" s="218"/>
      <c r="I40" s="221"/>
      <c r="J40" s="221"/>
      <c r="K40" s="194"/>
      <c r="L40" s="194"/>
      <c r="M40" s="222"/>
      <c r="N40" s="241"/>
      <c r="O40" s="127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</row>
    <row r="41" spans="1:69" s="128" customFormat="1" x14ac:dyDescent="0.25">
      <c r="A41" s="216"/>
      <c r="B41" s="204"/>
      <c r="C41" s="217"/>
      <c r="D41" s="260" t="s">
        <v>123</v>
      </c>
      <c r="E41" s="261">
        <v>1390</v>
      </c>
      <c r="F41" s="262">
        <f t="shared" si="30"/>
        <v>0.1</v>
      </c>
      <c r="G41" s="263">
        <f t="shared" si="31"/>
        <v>1529.0000000000002</v>
      </c>
      <c r="H41" s="261" t="s">
        <v>71</v>
      </c>
      <c r="I41" s="82">
        <v>10</v>
      </c>
      <c r="J41" s="82">
        <v>20</v>
      </c>
      <c r="K41" s="194">
        <f t="shared" si="32"/>
        <v>15290.000000000002</v>
      </c>
      <c r="L41" s="194">
        <f t="shared" si="33"/>
        <v>30580.000000000004</v>
      </c>
      <c r="M41" s="222">
        <f t="shared" si="34"/>
        <v>30</v>
      </c>
      <c r="N41" s="241">
        <f t="shared" si="35"/>
        <v>45870.000000000007</v>
      </c>
      <c r="O41" s="127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</row>
    <row r="42" spans="1:69" s="128" customFormat="1" x14ac:dyDescent="0.25">
      <c r="A42" s="107"/>
      <c r="B42" s="204"/>
      <c r="C42" s="125"/>
      <c r="D42" s="254" t="s">
        <v>124</v>
      </c>
      <c r="E42" s="251">
        <v>5</v>
      </c>
      <c r="F42" s="249">
        <f t="shared" si="30"/>
        <v>0.1</v>
      </c>
      <c r="G42" s="250">
        <f t="shared" si="31"/>
        <v>5.5</v>
      </c>
      <c r="H42" s="251" t="s">
        <v>73</v>
      </c>
      <c r="I42" s="82">
        <v>150</v>
      </c>
      <c r="J42" s="82">
        <v>400</v>
      </c>
      <c r="K42" s="141">
        <f t="shared" si="32"/>
        <v>825</v>
      </c>
      <c r="L42" s="141">
        <f t="shared" si="33"/>
        <v>2200</v>
      </c>
      <c r="M42" s="117">
        <f t="shared" si="34"/>
        <v>550</v>
      </c>
      <c r="N42" s="123">
        <f t="shared" si="35"/>
        <v>3025</v>
      </c>
      <c r="O42" s="127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</row>
    <row r="43" spans="1:69" s="128" customFormat="1" x14ac:dyDescent="0.25">
      <c r="A43" s="107"/>
      <c r="B43" s="204"/>
      <c r="C43" s="125"/>
      <c r="D43" s="254" t="s">
        <v>125</v>
      </c>
      <c r="E43" s="251">
        <v>1</v>
      </c>
      <c r="F43" s="249">
        <f t="shared" si="30"/>
        <v>0.1</v>
      </c>
      <c r="G43" s="250">
        <f t="shared" si="31"/>
        <v>1.1000000000000001</v>
      </c>
      <c r="H43" s="251" t="s">
        <v>73</v>
      </c>
      <c r="I43" s="82">
        <v>350</v>
      </c>
      <c r="J43" s="82">
        <v>1200</v>
      </c>
      <c r="K43" s="141">
        <f t="shared" si="32"/>
        <v>385.00000000000006</v>
      </c>
      <c r="L43" s="141">
        <f t="shared" si="33"/>
        <v>1320</v>
      </c>
      <c r="M43" s="117">
        <f t="shared" si="34"/>
        <v>1550</v>
      </c>
      <c r="N43" s="123">
        <f t="shared" si="35"/>
        <v>1705.0000000000002</v>
      </c>
      <c r="O43" s="127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</row>
    <row r="44" spans="1:69" s="128" customFormat="1" x14ac:dyDescent="0.25">
      <c r="A44" s="107"/>
      <c r="B44" s="204"/>
      <c r="C44" s="125"/>
      <c r="D44" s="254" t="s">
        <v>126</v>
      </c>
      <c r="E44" s="251">
        <v>1</v>
      </c>
      <c r="F44" s="249">
        <f t="shared" ref="F44:F48" si="36">IF(E44="","",10%)</f>
        <v>0.1</v>
      </c>
      <c r="G44" s="250">
        <f t="shared" ref="G44:G48" si="37">IF(E44="","",E44*(1+F44))</f>
        <v>1.1000000000000001</v>
      </c>
      <c r="H44" s="251" t="s">
        <v>73</v>
      </c>
      <c r="I44" s="82">
        <v>600</v>
      </c>
      <c r="J44" s="82">
        <v>2500</v>
      </c>
      <c r="K44" s="141">
        <f t="shared" si="32"/>
        <v>660</v>
      </c>
      <c r="L44" s="141">
        <f t="shared" si="33"/>
        <v>2750</v>
      </c>
      <c r="M44" s="117">
        <f t="shared" si="34"/>
        <v>3100</v>
      </c>
      <c r="N44" s="123">
        <f t="shared" si="35"/>
        <v>3410.0000000000005</v>
      </c>
      <c r="O44" s="127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</row>
    <row r="45" spans="1:69" s="128" customFormat="1" x14ac:dyDescent="0.25">
      <c r="A45" s="107"/>
      <c r="B45" s="204"/>
      <c r="C45" s="125"/>
      <c r="D45" s="254" t="s">
        <v>127</v>
      </c>
      <c r="E45" s="251">
        <v>1</v>
      </c>
      <c r="F45" s="249">
        <f t="shared" si="36"/>
        <v>0.1</v>
      </c>
      <c r="G45" s="250">
        <f t="shared" si="37"/>
        <v>1.1000000000000001</v>
      </c>
      <c r="H45" s="251" t="s">
        <v>73</v>
      </c>
      <c r="I45" s="82">
        <v>200</v>
      </c>
      <c r="J45" s="82">
        <v>350</v>
      </c>
      <c r="K45" s="141">
        <f t="shared" si="32"/>
        <v>220.00000000000003</v>
      </c>
      <c r="L45" s="141">
        <f t="shared" si="33"/>
        <v>385.00000000000006</v>
      </c>
      <c r="M45" s="117">
        <f t="shared" si="34"/>
        <v>550</v>
      </c>
      <c r="N45" s="123">
        <f t="shared" si="35"/>
        <v>605</v>
      </c>
      <c r="O45" s="127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</row>
    <row r="46" spans="1:69" s="128" customFormat="1" x14ac:dyDescent="0.25">
      <c r="A46" s="107"/>
      <c r="B46" s="204"/>
      <c r="C46" s="125"/>
      <c r="D46" s="254" t="s">
        <v>128</v>
      </c>
      <c r="E46" s="251">
        <v>1</v>
      </c>
      <c r="F46" s="249">
        <f t="shared" si="36"/>
        <v>0.1</v>
      </c>
      <c r="G46" s="250">
        <f t="shared" si="37"/>
        <v>1.1000000000000001</v>
      </c>
      <c r="H46" s="251" t="s">
        <v>73</v>
      </c>
      <c r="I46" s="82">
        <v>100</v>
      </c>
      <c r="J46" s="82">
        <v>300</v>
      </c>
      <c r="K46" s="141">
        <f t="shared" si="32"/>
        <v>110.00000000000001</v>
      </c>
      <c r="L46" s="141">
        <f t="shared" si="33"/>
        <v>330</v>
      </c>
      <c r="M46" s="117">
        <f t="shared" si="34"/>
        <v>400</v>
      </c>
      <c r="N46" s="123">
        <f t="shared" si="35"/>
        <v>440.00000000000006</v>
      </c>
      <c r="O46" s="127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</row>
    <row r="47" spans="1:69" s="128" customFormat="1" x14ac:dyDescent="0.25">
      <c r="A47" s="107"/>
      <c r="B47" s="204"/>
      <c r="C47" s="125"/>
      <c r="D47" s="254" t="s">
        <v>129</v>
      </c>
      <c r="E47" s="251">
        <v>2</v>
      </c>
      <c r="F47" s="249">
        <f t="shared" si="36"/>
        <v>0.1</v>
      </c>
      <c r="G47" s="250">
        <f t="shared" si="37"/>
        <v>2.2000000000000002</v>
      </c>
      <c r="H47" s="251" t="s">
        <v>73</v>
      </c>
      <c r="I47" s="82">
        <v>100</v>
      </c>
      <c r="J47" s="82">
        <v>250</v>
      </c>
      <c r="K47" s="141">
        <f t="shared" si="32"/>
        <v>220.00000000000003</v>
      </c>
      <c r="L47" s="141">
        <f t="shared" si="33"/>
        <v>550</v>
      </c>
      <c r="M47" s="117">
        <f t="shared" si="34"/>
        <v>350</v>
      </c>
      <c r="N47" s="123">
        <f t="shared" si="35"/>
        <v>770.00000000000011</v>
      </c>
      <c r="O47" s="127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</row>
    <row r="48" spans="1:69" s="128" customFormat="1" ht="16.2" thickBot="1" x14ac:dyDescent="0.3">
      <c r="A48" s="107"/>
      <c r="B48" s="204"/>
      <c r="C48" s="125"/>
      <c r="D48" s="254" t="s">
        <v>130</v>
      </c>
      <c r="E48" s="251">
        <v>1</v>
      </c>
      <c r="F48" s="249">
        <f t="shared" si="36"/>
        <v>0.1</v>
      </c>
      <c r="G48" s="250">
        <f t="shared" si="37"/>
        <v>1.1000000000000001</v>
      </c>
      <c r="H48" s="251" t="s">
        <v>73</v>
      </c>
      <c r="I48" s="82">
        <v>500</v>
      </c>
      <c r="J48" s="82">
        <v>1800</v>
      </c>
      <c r="K48" s="141">
        <f t="shared" si="32"/>
        <v>550</v>
      </c>
      <c r="L48" s="141">
        <f t="shared" si="33"/>
        <v>1980.0000000000002</v>
      </c>
      <c r="M48" s="117">
        <f t="shared" si="34"/>
        <v>2300</v>
      </c>
      <c r="N48" s="123">
        <f t="shared" si="35"/>
        <v>2530</v>
      </c>
      <c r="O48" s="127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</row>
    <row r="49" spans="1:69" s="128" customFormat="1" x14ac:dyDescent="0.25">
      <c r="A49" s="107" t="str">
        <f>IF(E49&lt;&gt;"",1+MAX($A$8:A48),"")</f>
        <v/>
      </c>
      <c r="B49" s="124"/>
      <c r="C49" s="125"/>
      <c r="D49" s="193" t="s">
        <v>55</v>
      </c>
      <c r="E49" s="15"/>
      <c r="F49" s="54" t="str">
        <f t="shared" si="23"/>
        <v/>
      </c>
      <c r="G49" s="55" t="str">
        <f t="shared" si="18"/>
        <v/>
      </c>
      <c r="H49" s="56"/>
      <c r="I49" s="63" t="s">
        <v>105</v>
      </c>
      <c r="J49" s="63" t="s">
        <v>105</v>
      </c>
      <c r="K49" s="146" t="str">
        <f t="shared" si="19"/>
        <v/>
      </c>
      <c r="L49" s="146" t="str">
        <f t="shared" si="20"/>
        <v/>
      </c>
      <c r="M49" s="136" t="str">
        <f t="shared" si="21"/>
        <v/>
      </c>
      <c r="N49" s="137" t="str">
        <f t="shared" si="22"/>
        <v/>
      </c>
      <c r="O49" s="127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</row>
    <row r="50" spans="1:69" s="128" customFormat="1" x14ac:dyDescent="0.25">
      <c r="A50" s="107"/>
      <c r="B50" s="192"/>
      <c r="C50" s="125"/>
      <c r="D50" s="242" t="s">
        <v>131</v>
      </c>
      <c r="E50" s="15"/>
      <c r="F50" s="54"/>
      <c r="G50" s="55"/>
      <c r="H50" s="56"/>
      <c r="I50" s="63"/>
      <c r="J50" s="63"/>
      <c r="K50" s="146"/>
      <c r="L50" s="146"/>
      <c r="M50" s="136"/>
      <c r="N50" s="137"/>
      <c r="O50" s="127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</row>
    <row r="51" spans="1:69" s="128" customFormat="1" x14ac:dyDescent="0.25">
      <c r="A51" s="107"/>
      <c r="B51" s="192"/>
      <c r="C51" s="125"/>
      <c r="D51" s="264" t="s">
        <v>132</v>
      </c>
      <c r="E51" s="265">
        <v>7</v>
      </c>
      <c r="F51" s="249">
        <f t="shared" ref="F51:F55" si="38">IF(E51="","",10%)</f>
        <v>0.1</v>
      </c>
      <c r="G51" s="250">
        <f t="shared" ref="G51:G55" si="39">IF(E51="","",E51*(1+F51))</f>
        <v>7.7000000000000011</v>
      </c>
      <c r="H51" s="266" t="s">
        <v>73</v>
      </c>
      <c r="I51" s="82">
        <v>100</v>
      </c>
      <c r="J51" s="82">
        <v>250</v>
      </c>
      <c r="K51" s="141">
        <f t="shared" ref="K51:K55" si="40">IF(E51="","",G51*I51)</f>
        <v>770.00000000000011</v>
      </c>
      <c r="L51" s="141">
        <f t="shared" ref="L51:L55" si="41">IF(E51="","",G51*J51)</f>
        <v>1925.0000000000002</v>
      </c>
      <c r="M51" s="117">
        <f t="shared" ref="M51:M55" si="42">IF(E51="","",I51+J51)</f>
        <v>350</v>
      </c>
      <c r="N51" s="123">
        <f t="shared" ref="N51:N55" si="43">IF(E51="","",M51*G51)</f>
        <v>2695.0000000000005</v>
      </c>
      <c r="O51" s="127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</row>
    <row r="52" spans="1:69" s="128" customFormat="1" x14ac:dyDescent="0.25">
      <c r="A52" s="107"/>
      <c r="B52" s="192"/>
      <c r="C52" s="125"/>
      <c r="D52" s="264" t="s">
        <v>133</v>
      </c>
      <c r="E52" s="265">
        <v>4</v>
      </c>
      <c r="F52" s="249">
        <f t="shared" si="38"/>
        <v>0.1</v>
      </c>
      <c r="G52" s="250">
        <f t="shared" si="39"/>
        <v>4.4000000000000004</v>
      </c>
      <c r="H52" s="266" t="s">
        <v>73</v>
      </c>
      <c r="I52" s="82">
        <v>100</v>
      </c>
      <c r="J52" s="82">
        <v>200</v>
      </c>
      <c r="K52" s="141">
        <f t="shared" si="40"/>
        <v>440.00000000000006</v>
      </c>
      <c r="L52" s="141">
        <f t="shared" si="41"/>
        <v>880.00000000000011</v>
      </c>
      <c r="M52" s="117">
        <f t="shared" si="42"/>
        <v>300</v>
      </c>
      <c r="N52" s="123">
        <f t="shared" si="43"/>
        <v>1320</v>
      </c>
      <c r="O52" s="127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</row>
    <row r="53" spans="1:69" s="128" customFormat="1" x14ac:dyDescent="0.25">
      <c r="A53" s="107"/>
      <c r="B53" s="192"/>
      <c r="C53" s="125"/>
      <c r="D53" s="264" t="s">
        <v>134</v>
      </c>
      <c r="E53" s="265">
        <v>5</v>
      </c>
      <c r="F53" s="249">
        <f t="shared" si="38"/>
        <v>0.1</v>
      </c>
      <c r="G53" s="250">
        <f t="shared" si="39"/>
        <v>5.5</v>
      </c>
      <c r="H53" s="266" t="s">
        <v>73</v>
      </c>
      <c r="I53" s="82">
        <v>150</v>
      </c>
      <c r="J53" s="82">
        <v>350</v>
      </c>
      <c r="K53" s="141">
        <f t="shared" si="40"/>
        <v>825</v>
      </c>
      <c r="L53" s="141">
        <f t="shared" si="41"/>
        <v>1925</v>
      </c>
      <c r="M53" s="117">
        <f t="shared" si="42"/>
        <v>500</v>
      </c>
      <c r="N53" s="123">
        <f t="shared" si="43"/>
        <v>2750</v>
      </c>
      <c r="O53" s="127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</row>
    <row r="54" spans="1:69" s="128" customFormat="1" x14ac:dyDescent="0.25">
      <c r="A54" s="107"/>
      <c r="B54" s="192"/>
      <c r="C54" s="125"/>
      <c r="D54" s="267" t="s">
        <v>154</v>
      </c>
      <c r="E54" s="265"/>
      <c r="F54" s="249" t="str">
        <f t="shared" si="38"/>
        <v/>
      </c>
      <c r="G54" s="250" t="str">
        <f t="shared" si="39"/>
        <v/>
      </c>
      <c r="H54" s="266"/>
      <c r="I54" s="82"/>
      <c r="J54" s="82"/>
      <c r="K54" s="141"/>
      <c r="L54" s="141"/>
      <c r="M54" s="117" t="str">
        <f t="shared" si="42"/>
        <v/>
      </c>
      <c r="N54" s="123" t="str">
        <f t="shared" si="43"/>
        <v/>
      </c>
      <c r="O54" s="127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</row>
    <row r="55" spans="1:69" s="128" customFormat="1" x14ac:dyDescent="0.25">
      <c r="A55" s="107"/>
      <c r="B55" s="192"/>
      <c r="C55" s="125"/>
      <c r="D55" s="264" t="s">
        <v>135</v>
      </c>
      <c r="E55" s="265">
        <v>70.709999999999994</v>
      </c>
      <c r="F55" s="249">
        <f t="shared" si="38"/>
        <v>0.1</v>
      </c>
      <c r="G55" s="250">
        <f t="shared" si="39"/>
        <v>77.781000000000006</v>
      </c>
      <c r="H55" s="266" t="s">
        <v>70</v>
      </c>
      <c r="I55" s="82">
        <v>100</v>
      </c>
      <c r="J55" s="82">
        <v>150</v>
      </c>
      <c r="K55" s="141">
        <f t="shared" si="40"/>
        <v>7778.1</v>
      </c>
      <c r="L55" s="141">
        <f t="shared" si="41"/>
        <v>11667.150000000001</v>
      </c>
      <c r="M55" s="117">
        <f t="shared" si="42"/>
        <v>250</v>
      </c>
      <c r="N55" s="123">
        <f t="shared" si="43"/>
        <v>19445.25</v>
      </c>
      <c r="O55" s="127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</row>
    <row r="56" spans="1:69" s="128" customFormat="1" x14ac:dyDescent="0.25">
      <c r="A56" s="107">
        <f>IF(E56&lt;&gt;"",1+MAX($A$8:A49),"")</f>
        <v>23</v>
      </c>
      <c r="B56" s="203" t="s">
        <v>78</v>
      </c>
      <c r="C56" s="125"/>
      <c r="D56" s="239" t="s">
        <v>98</v>
      </c>
      <c r="E56" s="103">
        <v>24420</v>
      </c>
      <c r="F56" s="16">
        <f t="shared" si="23"/>
        <v>0.1</v>
      </c>
      <c r="G56" s="122">
        <f t="shared" si="18"/>
        <v>26862.000000000004</v>
      </c>
      <c r="H56" s="103" t="s">
        <v>72</v>
      </c>
      <c r="I56" s="82">
        <v>0.5</v>
      </c>
      <c r="J56" s="82">
        <v>0.15</v>
      </c>
      <c r="K56" s="141">
        <f t="shared" si="19"/>
        <v>13431.000000000002</v>
      </c>
      <c r="L56" s="141">
        <f t="shared" si="20"/>
        <v>4029.3</v>
      </c>
      <c r="M56" s="117">
        <f t="shared" si="21"/>
        <v>0.65</v>
      </c>
      <c r="N56" s="123">
        <f t="shared" si="22"/>
        <v>17460.300000000003</v>
      </c>
      <c r="O56" s="127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</row>
    <row r="57" spans="1:69" s="128" customFormat="1" ht="16.2" thickBot="1" x14ac:dyDescent="0.3">
      <c r="A57" s="107">
        <f>IF(E57&lt;&gt;"",1+MAX($A$8:A56),"")</f>
        <v>24</v>
      </c>
      <c r="B57" s="205"/>
      <c r="C57" s="125"/>
      <c r="D57" s="239" t="s">
        <v>56</v>
      </c>
      <c r="E57" s="103">
        <v>11726</v>
      </c>
      <c r="F57" s="16">
        <f t="shared" si="23"/>
        <v>0.1</v>
      </c>
      <c r="G57" s="122">
        <f t="shared" si="18"/>
        <v>12898.6</v>
      </c>
      <c r="H57" s="103" t="s">
        <v>72</v>
      </c>
      <c r="I57" s="82">
        <v>0.5</v>
      </c>
      <c r="J57" s="82">
        <v>0.15</v>
      </c>
      <c r="K57" s="141">
        <f t="shared" si="19"/>
        <v>6449.3</v>
      </c>
      <c r="L57" s="141">
        <f t="shared" si="20"/>
        <v>1934.79</v>
      </c>
      <c r="M57" s="117">
        <f t="shared" si="21"/>
        <v>0.65</v>
      </c>
      <c r="N57" s="123">
        <f t="shared" si="22"/>
        <v>8384.09</v>
      </c>
      <c r="O57" s="127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</row>
    <row r="58" spans="1:69" s="128" customFormat="1" ht="16.2" thickBot="1" x14ac:dyDescent="0.3">
      <c r="A58" s="107" t="str">
        <f>IF(E58&lt;&gt;"",1+MAX($A$8:A57),"")</f>
        <v/>
      </c>
      <c r="B58" s="124"/>
      <c r="C58" s="125"/>
      <c r="D58" s="81" t="s">
        <v>45</v>
      </c>
      <c r="E58" s="15"/>
      <c r="F58" s="54" t="str">
        <f t="shared" ref="F58:F66" si="44">IF(E58="","",10%)</f>
        <v/>
      </c>
      <c r="G58" s="55" t="str">
        <f t="shared" ref="G58:G66" si="45">IF(E58="","",E58*(1+F58))</f>
        <v/>
      </c>
      <c r="H58" s="56"/>
      <c r="I58" s="63" t="s">
        <v>105</v>
      </c>
      <c r="J58" s="63" t="s">
        <v>105</v>
      </c>
      <c r="K58" s="146" t="str">
        <f t="shared" ref="K58:K66" si="46">IF(E58="","",G58*I58)</f>
        <v/>
      </c>
      <c r="L58" s="146" t="str">
        <f t="shared" ref="L58:L66" si="47">IF(E58="","",G58*J58)</f>
        <v/>
      </c>
      <c r="M58" s="136" t="str">
        <f t="shared" ref="M58:M66" si="48">IF(E58="","",I58+J58)</f>
        <v/>
      </c>
      <c r="N58" s="137" t="str">
        <f t="shared" ref="N58:N66" si="49">IF(E58="","",M58*G58)</f>
        <v/>
      </c>
      <c r="O58" s="127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</row>
    <row r="59" spans="1:69" s="128" customFormat="1" x14ac:dyDescent="0.25">
      <c r="A59" s="107">
        <f>IF(E59&lt;&gt;"",1+MAX($A$8:A58),"")</f>
        <v>25</v>
      </c>
      <c r="B59" s="203" t="s">
        <v>78</v>
      </c>
      <c r="C59" s="125"/>
      <c r="D59" s="254" t="s">
        <v>46</v>
      </c>
      <c r="E59" s="251">
        <v>2280</v>
      </c>
      <c r="F59" s="16">
        <f t="shared" si="44"/>
        <v>0.1</v>
      </c>
      <c r="G59" s="122">
        <f t="shared" si="45"/>
        <v>2508</v>
      </c>
      <c r="H59" s="103" t="s">
        <v>71</v>
      </c>
      <c r="I59" s="82">
        <v>1.26</v>
      </c>
      <c r="J59" s="82">
        <v>2.94</v>
      </c>
      <c r="K59" s="141">
        <f t="shared" si="46"/>
        <v>3160.08</v>
      </c>
      <c r="L59" s="141">
        <f t="shared" si="47"/>
        <v>7373.5199999999995</v>
      </c>
      <c r="M59" s="117">
        <f t="shared" si="48"/>
        <v>4.2</v>
      </c>
      <c r="N59" s="123">
        <f t="shared" si="49"/>
        <v>10533.6</v>
      </c>
      <c r="O59" s="127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</row>
    <row r="60" spans="1:69" s="128" customFormat="1" ht="31.2" x14ac:dyDescent="0.25">
      <c r="A60" s="107"/>
      <c r="B60" s="204"/>
      <c r="C60" s="125"/>
      <c r="D60" s="247" t="s">
        <v>114</v>
      </c>
      <c r="E60" s="251">
        <v>6210</v>
      </c>
      <c r="F60" s="16">
        <f t="shared" ref="F60" si="50">IF(E60="","",10%)</f>
        <v>0.1</v>
      </c>
      <c r="G60" s="122">
        <f t="shared" ref="G60" si="51">IF(E60="","",E60*(1+F60))</f>
        <v>6831.0000000000009</v>
      </c>
      <c r="H60" s="103" t="s">
        <v>72</v>
      </c>
      <c r="I60" s="82">
        <v>1.5</v>
      </c>
      <c r="J60" s="82">
        <v>2</v>
      </c>
      <c r="K60" s="141">
        <f t="shared" ref="K60" si="52">IF(E60="","",G60*I60)</f>
        <v>10246.500000000002</v>
      </c>
      <c r="L60" s="141">
        <f t="shared" ref="L60" si="53">IF(E60="","",G60*J60)</f>
        <v>13662.000000000002</v>
      </c>
      <c r="M60" s="117">
        <f t="shared" ref="M60" si="54">IF(E60="","",I60+J60)</f>
        <v>3.5</v>
      </c>
      <c r="N60" s="123">
        <f t="shared" ref="N60" si="55">IF(E60="","",M60*G60)</f>
        <v>23908.500000000004</v>
      </c>
      <c r="O60" s="127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</row>
    <row r="61" spans="1:69" s="128" customFormat="1" x14ac:dyDescent="0.25">
      <c r="A61" s="107">
        <f>IF(E61&lt;&gt;"",1+MAX($A$8:A59),"")</f>
        <v>26</v>
      </c>
      <c r="B61" s="204"/>
      <c r="C61" s="125"/>
      <c r="D61" s="254" t="s">
        <v>47</v>
      </c>
      <c r="E61" s="251">
        <v>242</v>
      </c>
      <c r="F61" s="16">
        <f t="shared" si="44"/>
        <v>0.1</v>
      </c>
      <c r="G61" s="122">
        <f t="shared" si="45"/>
        <v>266.20000000000005</v>
      </c>
      <c r="H61" s="103" t="s">
        <v>71</v>
      </c>
      <c r="I61" s="82">
        <v>1.65</v>
      </c>
      <c r="J61" s="82">
        <v>3.8499999999999996</v>
      </c>
      <c r="K61" s="141">
        <f t="shared" si="46"/>
        <v>439.23000000000008</v>
      </c>
      <c r="L61" s="141">
        <f t="shared" si="47"/>
        <v>1024.8700000000001</v>
      </c>
      <c r="M61" s="117">
        <f t="shared" si="48"/>
        <v>5.5</v>
      </c>
      <c r="N61" s="123">
        <f t="shared" si="49"/>
        <v>1464.1000000000004</v>
      </c>
      <c r="O61" s="127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</row>
    <row r="62" spans="1:69" s="128" customFormat="1" x14ac:dyDescent="0.25">
      <c r="A62" s="107">
        <f>IF(E62&lt;&gt;"",1+MAX($A$8:A61),"")</f>
        <v>27</v>
      </c>
      <c r="B62" s="204"/>
      <c r="C62" s="125"/>
      <c r="D62" s="254" t="s">
        <v>48</v>
      </c>
      <c r="E62" s="251">
        <v>320</v>
      </c>
      <c r="F62" s="16">
        <f t="shared" si="44"/>
        <v>0.1</v>
      </c>
      <c r="G62" s="122">
        <f t="shared" si="45"/>
        <v>352</v>
      </c>
      <c r="H62" s="103" t="s">
        <v>72</v>
      </c>
      <c r="I62" s="82">
        <v>2.2469999999999999</v>
      </c>
      <c r="J62" s="82">
        <v>4.173</v>
      </c>
      <c r="K62" s="141">
        <f t="shared" si="46"/>
        <v>790.94399999999996</v>
      </c>
      <c r="L62" s="141">
        <f t="shared" si="47"/>
        <v>1468.896</v>
      </c>
      <c r="M62" s="117">
        <f t="shared" si="48"/>
        <v>6.42</v>
      </c>
      <c r="N62" s="123">
        <f t="shared" si="49"/>
        <v>2259.84</v>
      </c>
      <c r="O62" s="127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</row>
    <row r="63" spans="1:69" s="128" customFormat="1" ht="16.2" thickBot="1" x14ac:dyDescent="0.3">
      <c r="A63" s="107">
        <f>IF(E63&lt;&gt;"",1+MAX($A$8:A62),"")</f>
        <v>28</v>
      </c>
      <c r="B63" s="204"/>
      <c r="C63" s="125"/>
      <c r="D63" s="254" t="s">
        <v>49</v>
      </c>
      <c r="E63" s="251">
        <v>210</v>
      </c>
      <c r="F63" s="16">
        <f t="shared" si="44"/>
        <v>0.1</v>
      </c>
      <c r="G63" s="122">
        <f t="shared" si="45"/>
        <v>231.00000000000003</v>
      </c>
      <c r="H63" s="103" t="s">
        <v>72</v>
      </c>
      <c r="I63" s="82">
        <v>2.952</v>
      </c>
      <c r="J63" s="82">
        <v>6.8879999999999999</v>
      </c>
      <c r="K63" s="141">
        <f t="shared" si="46"/>
        <v>681.91200000000003</v>
      </c>
      <c r="L63" s="141">
        <f t="shared" si="47"/>
        <v>1591.1280000000002</v>
      </c>
      <c r="M63" s="117">
        <f t="shared" si="48"/>
        <v>9.84</v>
      </c>
      <c r="N63" s="123">
        <f t="shared" si="49"/>
        <v>2273.0400000000004</v>
      </c>
      <c r="O63" s="127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</row>
    <row r="64" spans="1:69" s="128" customFormat="1" ht="16.2" thickBot="1" x14ac:dyDescent="0.3">
      <c r="A64" s="107" t="str">
        <f>IF(E64&lt;&gt;"",1+MAX($A$8:A63),"")</f>
        <v/>
      </c>
      <c r="B64" s="124"/>
      <c r="C64" s="125"/>
      <c r="D64" s="81" t="s">
        <v>50</v>
      </c>
      <c r="E64" s="15"/>
      <c r="F64" s="54" t="str">
        <f t="shared" si="44"/>
        <v/>
      </c>
      <c r="G64" s="55" t="str">
        <f t="shared" si="45"/>
        <v/>
      </c>
      <c r="H64" s="56"/>
      <c r="I64" s="63"/>
      <c r="J64" s="63"/>
      <c r="K64" s="146" t="str">
        <f t="shared" si="46"/>
        <v/>
      </c>
      <c r="L64" s="146" t="str">
        <f t="shared" si="47"/>
        <v/>
      </c>
      <c r="M64" s="136" t="str">
        <f t="shared" si="48"/>
        <v/>
      </c>
      <c r="N64" s="137" t="str">
        <f t="shared" si="49"/>
        <v/>
      </c>
      <c r="O64" s="127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</row>
    <row r="65" spans="1:69" s="128" customFormat="1" x14ac:dyDescent="0.25">
      <c r="A65" s="107">
        <f>IF(E65&lt;&gt;"",1+MAX($A$8:A64),"")</f>
        <v>29</v>
      </c>
      <c r="B65" s="203" t="s">
        <v>77</v>
      </c>
      <c r="C65" s="125"/>
      <c r="D65" s="239" t="s">
        <v>51</v>
      </c>
      <c r="E65" s="103">
        <v>178</v>
      </c>
      <c r="F65" s="16">
        <f t="shared" si="44"/>
        <v>0.1</v>
      </c>
      <c r="G65" s="122">
        <f t="shared" si="45"/>
        <v>195.8</v>
      </c>
      <c r="H65" s="103" t="s">
        <v>71</v>
      </c>
      <c r="I65" s="82">
        <v>3.0599999999999996</v>
      </c>
      <c r="J65" s="82">
        <v>7.1399999999999988</v>
      </c>
      <c r="K65" s="141">
        <f t="shared" si="46"/>
        <v>599.14799999999991</v>
      </c>
      <c r="L65" s="141">
        <f t="shared" si="47"/>
        <v>1398.0119999999999</v>
      </c>
      <c r="M65" s="117">
        <f t="shared" si="48"/>
        <v>10.199999999999999</v>
      </c>
      <c r="N65" s="123">
        <f t="shared" si="49"/>
        <v>1997.16</v>
      </c>
      <c r="O65" s="127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</row>
    <row r="66" spans="1:69" s="128" customFormat="1" x14ac:dyDescent="0.25">
      <c r="A66" s="107">
        <f>IF(E66&lt;&gt;"",1+MAX($A$8:A65),"")</f>
        <v>30</v>
      </c>
      <c r="B66" s="204"/>
      <c r="C66" s="125"/>
      <c r="D66" s="254" t="s">
        <v>52</v>
      </c>
      <c r="E66" s="251">
        <v>1050</v>
      </c>
      <c r="F66" s="16">
        <f t="shared" si="44"/>
        <v>0.1</v>
      </c>
      <c r="G66" s="122">
        <f t="shared" si="45"/>
        <v>1155</v>
      </c>
      <c r="H66" s="103" t="s">
        <v>71</v>
      </c>
      <c r="I66" s="82">
        <v>9.42</v>
      </c>
      <c r="J66" s="82">
        <v>15.58</v>
      </c>
      <c r="K66" s="141">
        <f t="shared" si="46"/>
        <v>10880.1</v>
      </c>
      <c r="L66" s="141">
        <f t="shared" si="47"/>
        <v>17994.900000000001</v>
      </c>
      <c r="M66" s="117">
        <f t="shared" si="48"/>
        <v>25</v>
      </c>
      <c r="N66" s="123">
        <f t="shared" si="49"/>
        <v>28875</v>
      </c>
      <c r="O66" s="127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</row>
    <row r="67" spans="1:69" s="128" customFormat="1" x14ac:dyDescent="0.25">
      <c r="A67" s="107">
        <f>IF(E67&lt;&gt;"",1+MAX($A$8:A66),"")</f>
        <v>31</v>
      </c>
      <c r="B67" s="204"/>
      <c r="C67" s="125"/>
      <c r="D67" s="239" t="s">
        <v>53</v>
      </c>
      <c r="E67" s="103">
        <v>13918</v>
      </c>
      <c r="F67" s="16">
        <f>IF(E67="","",10%)</f>
        <v>0.1</v>
      </c>
      <c r="G67" s="122">
        <f>IF(E67="","",E67*(1+F67))</f>
        <v>15309.800000000001</v>
      </c>
      <c r="H67" s="103" t="s">
        <v>72</v>
      </c>
      <c r="I67" s="82">
        <v>0.49500000000000005</v>
      </c>
      <c r="J67" s="82">
        <v>0.60500000000000009</v>
      </c>
      <c r="K67" s="141">
        <f>IF(E67="","",G67*I67)</f>
        <v>7578.3510000000015</v>
      </c>
      <c r="L67" s="141">
        <f>IF(E67="","",G67*J67)</f>
        <v>9262.4290000000019</v>
      </c>
      <c r="M67" s="117">
        <f>IF(E67="","",I67+J67)</f>
        <v>1.1000000000000001</v>
      </c>
      <c r="N67" s="123">
        <f>IF(E67="","",M67*G67)</f>
        <v>16840.780000000002</v>
      </c>
      <c r="O67" s="127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</row>
    <row r="68" spans="1:69" s="128" customFormat="1" ht="16.2" thickBot="1" x14ac:dyDescent="0.3">
      <c r="A68" s="107">
        <f>IF(E68&lt;&gt;"",1+MAX($A$8:A67),"")</f>
        <v>32</v>
      </c>
      <c r="B68" s="205"/>
      <c r="C68" s="125"/>
      <c r="D68" s="239" t="s">
        <v>96</v>
      </c>
      <c r="E68" s="103">
        <v>36146</v>
      </c>
      <c r="F68" s="16">
        <f>IF(E68="","",10%)</f>
        <v>0.1</v>
      </c>
      <c r="G68" s="122">
        <f>IF(E68="","",E68*(1+F68))</f>
        <v>39760.600000000006</v>
      </c>
      <c r="H68" s="103" t="s">
        <v>72</v>
      </c>
      <c r="I68" s="82">
        <v>0.5</v>
      </c>
      <c r="J68" s="82">
        <v>0.15</v>
      </c>
      <c r="K68" s="141">
        <f>IF(E68="","",G68*I68)</f>
        <v>19880.300000000003</v>
      </c>
      <c r="L68" s="141">
        <f>IF(E68="","",G68*J68)</f>
        <v>5964.0900000000011</v>
      </c>
      <c r="M68" s="117">
        <f>IF(E68="","",I68+J68)</f>
        <v>0.65</v>
      </c>
      <c r="N68" s="123">
        <f>IF(E68="","",M68*G68)</f>
        <v>25844.390000000003</v>
      </c>
      <c r="O68" s="127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</row>
    <row r="69" spans="1:69" s="128" customFormat="1" ht="16.2" thickBot="1" x14ac:dyDescent="0.3">
      <c r="A69" s="107" t="str">
        <f>IF(E69&lt;&gt;"",1+MAX($A$8:A68),"")</f>
        <v/>
      </c>
      <c r="B69" s="124"/>
      <c r="C69" s="125"/>
      <c r="D69" s="81" t="s">
        <v>34</v>
      </c>
      <c r="E69" s="15"/>
      <c r="F69" s="54" t="str">
        <f t="shared" si="8"/>
        <v/>
      </c>
      <c r="G69" s="55" t="str">
        <f t="shared" si="9"/>
        <v/>
      </c>
      <c r="H69" s="56"/>
      <c r="I69" s="63" t="s">
        <v>105</v>
      </c>
      <c r="J69" s="63" t="s">
        <v>105</v>
      </c>
      <c r="K69" s="146" t="str">
        <f t="shared" si="10"/>
        <v/>
      </c>
      <c r="L69" s="146" t="str">
        <f t="shared" si="11"/>
        <v/>
      </c>
      <c r="M69" s="136" t="str">
        <f t="shared" si="12"/>
        <v/>
      </c>
      <c r="N69" s="137" t="str">
        <f t="shared" si="13"/>
        <v/>
      </c>
      <c r="O69" s="127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</row>
    <row r="70" spans="1:69" s="128" customFormat="1" x14ac:dyDescent="0.25">
      <c r="A70" s="107" t="str">
        <f>IF(E70&lt;&gt;"",1+MAX($A$8:A69),"")</f>
        <v/>
      </c>
      <c r="B70" s="203" t="s">
        <v>76</v>
      </c>
      <c r="C70" s="125"/>
      <c r="D70" s="243" t="s">
        <v>60</v>
      </c>
      <c r="E70" s="103"/>
      <c r="F70" s="16" t="str">
        <f t="shared" si="8"/>
        <v/>
      </c>
      <c r="G70" s="122" t="str">
        <f t="shared" si="9"/>
        <v/>
      </c>
      <c r="H70" s="103"/>
      <c r="I70" s="63" t="s">
        <v>105</v>
      </c>
      <c r="J70" s="63" t="s">
        <v>105</v>
      </c>
      <c r="K70" s="141" t="str">
        <f t="shared" si="10"/>
        <v/>
      </c>
      <c r="L70" s="141" t="str">
        <f t="shared" si="11"/>
        <v/>
      </c>
      <c r="M70" s="117" t="str">
        <f t="shared" si="12"/>
        <v/>
      </c>
      <c r="N70" s="123" t="str">
        <f t="shared" si="13"/>
        <v/>
      </c>
      <c r="O70" s="127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</row>
    <row r="71" spans="1:69" s="128" customFormat="1" x14ac:dyDescent="0.25">
      <c r="A71" s="107" t="str">
        <f>IF(E71&lt;&gt;"",1+MAX($A$8:A70),"")</f>
        <v/>
      </c>
      <c r="B71" s="204"/>
      <c r="C71" s="125"/>
      <c r="D71" s="244" t="s">
        <v>61</v>
      </c>
      <c r="E71" s="103"/>
      <c r="F71" s="16" t="str">
        <f t="shared" si="8"/>
        <v/>
      </c>
      <c r="G71" s="122" t="str">
        <f t="shared" si="9"/>
        <v/>
      </c>
      <c r="H71" s="103"/>
      <c r="I71" s="63" t="s">
        <v>105</v>
      </c>
      <c r="J71" s="63" t="s">
        <v>105</v>
      </c>
      <c r="K71" s="141" t="str">
        <f t="shared" si="10"/>
        <v/>
      </c>
      <c r="L71" s="141" t="str">
        <f t="shared" si="11"/>
        <v/>
      </c>
      <c r="M71" s="117" t="str">
        <f t="shared" si="12"/>
        <v/>
      </c>
      <c r="N71" s="123" t="str">
        <f t="shared" si="13"/>
        <v/>
      </c>
      <c r="O71" s="127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</row>
    <row r="72" spans="1:69" s="128" customFormat="1" x14ac:dyDescent="0.25">
      <c r="A72" s="107">
        <f>IF(E72&lt;&gt;"",1+MAX($A$8:A71),"")</f>
        <v>33</v>
      </c>
      <c r="B72" s="204"/>
      <c r="C72" s="125"/>
      <c r="D72" s="239" t="s">
        <v>34</v>
      </c>
      <c r="E72" s="138">
        <v>1.34</v>
      </c>
      <c r="F72" s="16">
        <f t="shared" si="8"/>
        <v>0.1</v>
      </c>
      <c r="G72" s="139">
        <f t="shared" si="9"/>
        <v>1.4740000000000002</v>
      </c>
      <c r="H72" s="103" t="s">
        <v>70</v>
      </c>
      <c r="I72" s="82">
        <v>175</v>
      </c>
      <c r="J72" s="82">
        <v>300</v>
      </c>
      <c r="K72" s="141">
        <f t="shared" si="10"/>
        <v>257.95000000000005</v>
      </c>
      <c r="L72" s="141">
        <f t="shared" si="11"/>
        <v>442.20000000000005</v>
      </c>
      <c r="M72" s="117">
        <f t="shared" si="12"/>
        <v>475</v>
      </c>
      <c r="N72" s="123">
        <f t="shared" si="13"/>
        <v>700.15000000000009</v>
      </c>
      <c r="O72" s="127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</row>
    <row r="73" spans="1:69" s="128" customFormat="1" x14ac:dyDescent="0.25">
      <c r="A73" s="107">
        <f>IF(E73&lt;&gt;"",1+MAX($A$8:A72),"")</f>
        <v>34</v>
      </c>
      <c r="B73" s="204"/>
      <c r="C73" s="125"/>
      <c r="D73" s="239" t="s">
        <v>62</v>
      </c>
      <c r="E73" s="103">
        <v>60</v>
      </c>
      <c r="F73" s="16">
        <f t="shared" si="8"/>
        <v>0.1</v>
      </c>
      <c r="G73" s="122">
        <f t="shared" si="9"/>
        <v>66</v>
      </c>
      <c r="H73" s="103" t="s">
        <v>74</v>
      </c>
      <c r="I73" s="82">
        <v>1.444</v>
      </c>
      <c r="J73" s="82">
        <v>2.3559999999999999</v>
      </c>
      <c r="K73" s="141">
        <f t="shared" si="10"/>
        <v>95.304000000000002</v>
      </c>
      <c r="L73" s="141">
        <f t="shared" si="11"/>
        <v>155.49599999999998</v>
      </c>
      <c r="M73" s="117">
        <f t="shared" si="12"/>
        <v>3.8</v>
      </c>
      <c r="N73" s="123">
        <f t="shared" si="13"/>
        <v>250.79999999999998</v>
      </c>
      <c r="O73" s="127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</row>
    <row r="74" spans="1:69" s="128" customFormat="1" x14ac:dyDescent="0.25">
      <c r="A74" s="107" t="str">
        <f>IF(E74&lt;&gt;"",1+MAX($A$8:A73),"")</f>
        <v/>
      </c>
      <c r="B74" s="204"/>
      <c r="C74" s="125"/>
      <c r="D74" s="244" t="s">
        <v>63</v>
      </c>
      <c r="E74" s="103"/>
      <c r="F74" s="16" t="str">
        <f t="shared" si="8"/>
        <v/>
      </c>
      <c r="G74" s="122" t="str">
        <f t="shared" si="9"/>
        <v/>
      </c>
      <c r="H74" s="103"/>
      <c r="I74" s="63" t="s">
        <v>105</v>
      </c>
      <c r="J74" s="63" t="s">
        <v>105</v>
      </c>
      <c r="K74" s="141" t="str">
        <f t="shared" si="10"/>
        <v/>
      </c>
      <c r="L74" s="141" t="str">
        <f t="shared" si="11"/>
        <v/>
      </c>
      <c r="M74" s="117" t="str">
        <f t="shared" si="12"/>
        <v/>
      </c>
      <c r="N74" s="123" t="str">
        <f t="shared" si="13"/>
        <v/>
      </c>
      <c r="O74" s="127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</row>
    <row r="75" spans="1:69" s="128" customFormat="1" x14ac:dyDescent="0.25">
      <c r="A75" s="107">
        <f>IF(E75&lt;&gt;"",1+MAX($A$8:A74),"")</f>
        <v>35</v>
      </c>
      <c r="B75" s="204"/>
      <c r="C75" s="125"/>
      <c r="D75" s="239" t="s">
        <v>34</v>
      </c>
      <c r="E75" s="138">
        <v>7.56</v>
      </c>
      <c r="F75" s="16">
        <f t="shared" ref="F75:F85" si="56">IF(E75="","",10%)</f>
        <v>0.1</v>
      </c>
      <c r="G75" s="139">
        <f t="shared" ref="G75:G85" si="57">IF(E75="","",E75*(1+F75))</f>
        <v>8.3160000000000007</v>
      </c>
      <c r="H75" s="103" t="s">
        <v>70</v>
      </c>
      <c r="I75" s="82">
        <v>175</v>
      </c>
      <c r="J75" s="82">
        <v>300</v>
      </c>
      <c r="K75" s="141">
        <f t="shared" ref="K75:K85" si="58">IF(E75="","",G75*I75)</f>
        <v>1455.3000000000002</v>
      </c>
      <c r="L75" s="141">
        <f t="shared" ref="L75:L85" si="59">IF(E75="","",G75*J75)</f>
        <v>2494.8000000000002</v>
      </c>
      <c r="M75" s="117">
        <f t="shared" ref="M75:M85" si="60">IF(E75="","",I75+J75)</f>
        <v>475</v>
      </c>
      <c r="N75" s="123">
        <f t="shared" ref="N75:N85" si="61">IF(E75="","",M75*G75)</f>
        <v>3950.1000000000004</v>
      </c>
      <c r="O75" s="127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</row>
    <row r="76" spans="1:69" s="128" customFormat="1" x14ac:dyDescent="0.25">
      <c r="A76" s="107">
        <f>IF(E76&lt;&gt;"",1+MAX($A$8:A75),"")</f>
        <v>36</v>
      </c>
      <c r="B76" s="204"/>
      <c r="C76" s="125"/>
      <c r="D76" s="239" t="s">
        <v>64</v>
      </c>
      <c r="E76" s="103">
        <v>504</v>
      </c>
      <c r="F76" s="16">
        <f t="shared" si="56"/>
        <v>0.1</v>
      </c>
      <c r="G76" s="122">
        <f t="shared" si="57"/>
        <v>554.40000000000009</v>
      </c>
      <c r="H76" s="103" t="s">
        <v>74</v>
      </c>
      <c r="I76" s="82">
        <v>1.444</v>
      </c>
      <c r="J76" s="82">
        <v>2.3559999999999999</v>
      </c>
      <c r="K76" s="141">
        <f t="shared" si="58"/>
        <v>800.55360000000007</v>
      </c>
      <c r="L76" s="141">
        <f t="shared" si="59"/>
        <v>1306.1664000000001</v>
      </c>
      <c r="M76" s="117">
        <f t="shared" si="60"/>
        <v>3.8</v>
      </c>
      <c r="N76" s="123">
        <f t="shared" si="61"/>
        <v>2106.7200000000003</v>
      </c>
      <c r="O76" s="127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</row>
    <row r="77" spans="1:69" s="128" customFormat="1" x14ac:dyDescent="0.25">
      <c r="A77" s="107" t="str">
        <f>IF(E77&lt;&gt;"",1+MAX($A$8:A76),"")</f>
        <v/>
      </c>
      <c r="B77" s="204"/>
      <c r="C77" s="125"/>
      <c r="D77" s="244" t="s">
        <v>65</v>
      </c>
      <c r="E77" s="103"/>
      <c r="F77" s="16" t="str">
        <f t="shared" si="56"/>
        <v/>
      </c>
      <c r="G77" s="122" t="str">
        <f t="shared" si="57"/>
        <v/>
      </c>
      <c r="H77" s="103"/>
      <c r="I77" s="63" t="s">
        <v>105</v>
      </c>
      <c r="J77" s="63" t="s">
        <v>105</v>
      </c>
      <c r="K77" s="141" t="str">
        <f t="shared" si="58"/>
        <v/>
      </c>
      <c r="L77" s="141" t="str">
        <f t="shared" si="59"/>
        <v/>
      </c>
      <c r="M77" s="117" t="str">
        <f t="shared" si="60"/>
        <v/>
      </c>
      <c r="N77" s="123" t="str">
        <f t="shared" si="61"/>
        <v/>
      </c>
      <c r="O77" s="127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</row>
    <row r="78" spans="1:69" s="128" customFormat="1" x14ac:dyDescent="0.25">
      <c r="A78" s="107">
        <f>IF(E78&lt;&gt;"",1+MAX($A$8:A77),"")</f>
        <v>37</v>
      </c>
      <c r="B78" s="204"/>
      <c r="C78" s="125"/>
      <c r="D78" s="239" t="s">
        <v>34</v>
      </c>
      <c r="E78" s="138">
        <v>6.95</v>
      </c>
      <c r="F78" s="16">
        <f t="shared" si="56"/>
        <v>0.1</v>
      </c>
      <c r="G78" s="139">
        <f t="shared" si="57"/>
        <v>7.6450000000000005</v>
      </c>
      <c r="H78" s="103" t="s">
        <v>70</v>
      </c>
      <c r="I78" s="82">
        <v>175</v>
      </c>
      <c r="J78" s="82">
        <v>300</v>
      </c>
      <c r="K78" s="141">
        <f t="shared" si="58"/>
        <v>1337.875</v>
      </c>
      <c r="L78" s="141">
        <f t="shared" si="59"/>
        <v>2293.5</v>
      </c>
      <c r="M78" s="117">
        <f t="shared" si="60"/>
        <v>475</v>
      </c>
      <c r="N78" s="123">
        <f t="shared" si="61"/>
        <v>3631.375</v>
      </c>
      <c r="O78" s="127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</row>
    <row r="79" spans="1:69" s="128" customFormat="1" x14ac:dyDescent="0.25">
      <c r="A79" s="107">
        <f>IF(E79&lt;&gt;"",1+MAX($A$8:A78),"")</f>
        <v>38</v>
      </c>
      <c r="B79" s="204"/>
      <c r="C79" s="125"/>
      <c r="D79" s="239" t="s">
        <v>86</v>
      </c>
      <c r="E79" s="103">
        <v>521</v>
      </c>
      <c r="F79" s="16">
        <f t="shared" si="56"/>
        <v>0.1</v>
      </c>
      <c r="G79" s="122">
        <f t="shared" si="57"/>
        <v>573.1</v>
      </c>
      <c r="H79" s="103" t="s">
        <v>74</v>
      </c>
      <c r="I79" s="82">
        <v>1.444</v>
      </c>
      <c r="J79" s="82">
        <v>2.3559999999999999</v>
      </c>
      <c r="K79" s="141">
        <f t="shared" si="58"/>
        <v>827.55640000000005</v>
      </c>
      <c r="L79" s="141">
        <f t="shared" si="59"/>
        <v>1350.2236</v>
      </c>
      <c r="M79" s="117">
        <f t="shared" si="60"/>
        <v>3.8</v>
      </c>
      <c r="N79" s="123">
        <f t="shared" si="61"/>
        <v>2177.7800000000002</v>
      </c>
      <c r="O79" s="127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</row>
    <row r="80" spans="1:69" s="128" customFormat="1" x14ac:dyDescent="0.25">
      <c r="A80" s="107">
        <f>IF(E80&lt;&gt;"",1+MAX($A$8:A79),"")</f>
        <v>39</v>
      </c>
      <c r="B80" s="204"/>
      <c r="C80" s="125"/>
      <c r="D80" s="239" t="s">
        <v>66</v>
      </c>
      <c r="E80" s="103">
        <v>168</v>
      </c>
      <c r="F80" s="16">
        <f t="shared" si="56"/>
        <v>0.1</v>
      </c>
      <c r="G80" s="122">
        <f t="shared" si="57"/>
        <v>184.8</v>
      </c>
      <c r="H80" s="103" t="s">
        <v>74</v>
      </c>
      <c r="I80" s="82">
        <v>1.444</v>
      </c>
      <c r="J80" s="82">
        <v>2.3559999999999999</v>
      </c>
      <c r="K80" s="141">
        <f t="shared" si="58"/>
        <v>266.85120000000001</v>
      </c>
      <c r="L80" s="141">
        <f t="shared" si="59"/>
        <v>435.3888</v>
      </c>
      <c r="M80" s="117">
        <f t="shared" si="60"/>
        <v>3.8</v>
      </c>
      <c r="N80" s="123">
        <f t="shared" si="61"/>
        <v>702.24</v>
      </c>
      <c r="O80" s="127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</row>
    <row r="81" spans="1:69" s="128" customFormat="1" x14ac:dyDescent="0.25">
      <c r="A81" s="107" t="str">
        <f>IF(E81&lt;&gt;"",1+MAX($A$8:A80),"")</f>
        <v/>
      </c>
      <c r="B81" s="204"/>
      <c r="C81" s="125"/>
      <c r="D81" s="244" t="s">
        <v>67</v>
      </c>
      <c r="E81" s="103"/>
      <c r="F81" s="16" t="str">
        <f t="shared" si="56"/>
        <v/>
      </c>
      <c r="G81" s="122" t="str">
        <f t="shared" si="57"/>
        <v/>
      </c>
      <c r="H81" s="103"/>
      <c r="I81" s="63" t="s">
        <v>105</v>
      </c>
      <c r="J81" s="63" t="s">
        <v>105</v>
      </c>
      <c r="K81" s="141" t="str">
        <f t="shared" si="58"/>
        <v/>
      </c>
      <c r="L81" s="141" t="str">
        <f t="shared" si="59"/>
        <v/>
      </c>
      <c r="M81" s="117" t="str">
        <f t="shared" si="60"/>
        <v/>
      </c>
      <c r="N81" s="123" t="str">
        <f t="shared" si="61"/>
        <v/>
      </c>
      <c r="O81" s="127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</row>
    <row r="82" spans="1:69" s="128" customFormat="1" x14ac:dyDescent="0.25">
      <c r="A82" s="107">
        <f>IF(E82&lt;&gt;"",1+MAX($A$8:A81),"")</f>
        <v>40</v>
      </c>
      <c r="B82" s="204"/>
      <c r="C82" s="125"/>
      <c r="D82" s="239" t="s">
        <v>34</v>
      </c>
      <c r="E82" s="138">
        <v>8.91</v>
      </c>
      <c r="F82" s="16">
        <f t="shared" si="56"/>
        <v>0.1</v>
      </c>
      <c r="G82" s="139">
        <f t="shared" si="57"/>
        <v>9.8010000000000002</v>
      </c>
      <c r="H82" s="103" t="s">
        <v>70</v>
      </c>
      <c r="I82" s="82">
        <v>175</v>
      </c>
      <c r="J82" s="82">
        <v>300</v>
      </c>
      <c r="K82" s="141">
        <f t="shared" si="58"/>
        <v>1715.175</v>
      </c>
      <c r="L82" s="141">
        <f t="shared" si="59"/>
        <v>2940.3</v>
      </c>
      <c r="M82" s="117">
        <f t="shared" si="60"/>
        <v>475</v>
      </c>
      <c r="N82" s="123">
        <f t="shared" si="61"/>
        <v>4655.4750000000004</v>
      </c>
      <c r="O82" s="127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</row>
    <row r="83" spans="1:69" s="128" customFormat="1" x14ac:dyDescent="0.25">
      <c r="A83" s="107">
        <f>IF(E83&lt;&gt;"",1+MAX($A$8:A82),"")</f>
        <v>41</v>
      </c>
      <c r="B83" s="204"/>
      <c r="C83" s="125"/>
      <c r="D83" s="239" t="s">
        <v>62</v>
      </c>
      <c r="E83" s="103">
        <v>441</v>
      </c>
      <c r="F83" s="16">
        <f t="shared" si="56"/>
        <v>0.1</v>
      </c>
      <c r="G83" s="122">
        <f t="shared" si="57"/>
        <v>485.1</v>
      </c>
      <c r="H83" s="103" t="s">
        <v>74</v>
      </c>
      <c r="I83" s="82">
        <v>1.444</v>
      </c>
      <c r="J83" s="82">
        <v>2.3559999999999999</v>
      </c>
      <c r="K83" s="141">
        <f t="shared" si="58"/>
        <v>700.48440000000005</v>
      </c>
      <c r="L83" s="141">
        <f t="shared" si="59"/>
        <v>1142.8956000000001</v>
      </c>
      <c r="M83" s="117">
        <f t="shared" si="60"/>
        <v>3.8</v>
      </c>
      <c r="N83" s="123">
        <f t="shared" si="61"/>
        <v>1843.38</v>
      </c>
      <c r="O83" s="127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</row>
    <row r="84" spans="1:69" s="128" customFormat="1" x14ac:dyDescent="0.25">
      <c r="A84" s="107" t="str">
        <f>IF(E84&lt;&gt;"",1+MAX($A$8:A83),"")</f>
        <v/>
      </c>
      <c r="B84" s="204"/>
      <c r="C84" s="125"/>
      <c r="D84" s="245" t="s">
        <v>68</v>
      </c>
      <c r="E84" s="103"/>
      <c r="F84" s="16" t="str">
        <f t="shared" si="56"/>
        <v/>
      </c>
      <c r="G84" s="122" t="str">
        <f t="shared" si="57"/>
        <v/>
      </c>
      <c r="H84" s="103"/>
      <c r="I84" s="63" t="s">
        <v>105</v>
      </c>
      <c r="J84" s="63" t="s">
        <v>105</v>
      </c>
      <c r="K84" s="141" t="str">
        <f t="shared" si="58"/>
        <v/>
      </c>
      <c r="L84" s="141" t="str">
        <f t="shared" si="59"/>
        <v/>
      </c>
      <c r="M84" s="117" t="str">
        <f t="shared" si="60"/>
        <v/>
      </c>
      <c r="N84" s="123" t="str">
        <f t="shared" si="61"/>
        <v/>
      </c>
      <c r="O84" s="127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</row>
    <row r="85" spans="1:69" s="128" customFormat="1" x14ac:dyDescent="0.25">
      <c r="A85" s="107">
        <f>IF(E85&lt;&gt;"",1+MAX($A$8:A84),"")</f>
        <v>42</v>
      </c>
      <c r="B85" s="204"/>
      <c r="C85" s="125"/>
      <c r="D85" s="236" t="s">
        <v>42</v>
      </c>
      <c r="E85" s="138">
        <v>24.76</v>
      </c>
      <c r="F85" s="16">
        <f t="shared" si="56"/>
        <v>0.1</v>
      </c>
      <c r="G85" s="139">
        <f t="shared" si="57"/>
        <v>27.236000000000004</v>
      </c>
      <c r="H85" s="103" t="s">
        <v>70</v>
      </c>
      <c r="I85" s="82">
        <v>64</v>
      </c>
      <c r="J85" s="82">
        <v>0</v>
      </c>
      <c r="K85" s="141">
        <f t="shared" si="58"/>
        <v>1743.1040000000003</v>
      </c>
      <c r="L85" s="141">
        <f t="shared" si="59"/>
        <v>0</v>
      </c>
      <c r="M85" s="117">
        <f t="shared" si="60"/>
        <v>64</v>
      </c>
      <c r="N85" s="123">
        <f t="shared" si="61"/>
        <v>1743.1040000000003</v>
      </c>
      <c r="O85" s="127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</row>
    <row r="86" spans="1:69" s="128" customFormat="1" x14ac:dyDescent="0.25">
      <c r="A86" s="107"/>
      <c r="B86" s="204"/>
      <c r="C86" s="125"/>
      <c r="D86" s="236" t="s">
        <v>69</v>
      </c>
      <c r="E86" s="103">
        <v>740</v>
      </c>
      <c r="F86" s="16">
        <f t="shared" ref="F86" si="62">IF(E86="","",10%)</f>
        <v>0.1</v>
      </c>
      <c r="G86" s="122">
        <f t="shared" ref="G86" si="63">IF(E86="","",E86*(1+F86))</f>
        <v>814.00000000000011</v>
      </c>
      <c r="H86" s="103" t="s">
        <v>72</v>
      </c>
      <c r="I86" s="82">
        <v>64</v>
      </c>
      <c r="J86" s="82">
        <v>0</v>
      </c>
      <c r="K86" s="141">
        <f t="shared" ref="K86" si="64">IF(E86="","",G86*I86)</f>
        <v>52096.000000000007</v>
      </c>
      <c r="L86" s="141">
        <f t="shared" ref="L86" si="65">IF(E86="","",G86*J86)</f>
        <v>0</v>
      </c>
      <c r="M86" s="117">
        <f t="shared" ref="M86" si="66">IF(E86="","",I86+J86)</f>
        <v>64</v>
      </c>
      <c r="N86" s="123">
        <f t="shared" ref="N86" si="67">IF(E86="","",M86*G86)</f>
        <v>52096.000000000007</v>
      </c>
      <c r="O86" s="127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</row>
    <row r="87" spans="1:69" s="128" customFormat="1" x14ac:dyDescent="0.25">
      <c r="A87" s="107"/>
      <c r="B87" s="204"/>
      <c r="C87" s="125"/>
      <c r="D87" s="243" t="s">
        <v>146</v>
      </c>
      <c r="E87" s="138"/>
      <c r="F87" s="16"/>
      <c r="G87" s="139"/>
      <c r="H87" s="103"/>
      <c r="I87" s="82"/>
      <c r="J87" s="82"/>
      <c r="K87" s="141"/>
      <c r="L87" s="141"/>
      <c r="M87" s="117"/>
      <c r="N87" s="123"/>
      <c r="O87" s="127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</row>
    <row r="88" spans="1:69" s="128" customFormat="1" ht="46.8" x14ac:dyDescent="0.25">
      <c r="A88" s="107"/>
      <c r="B88" s="204"/>
      <c r="C88" s="125"/>
      <c r="D88" s="247" t="s">
        <v>152</v>
      </c>
      <c r="E88" s="248">
        <v>60</v>
      </c>
      <c r="F88" s="249">
        <v>0.05</v>
      </c>
      <c r="G88" s="250">
        <f t="shared" ref="G88" si="68">IF(E88="","",E88*(1+F88))</f>
        <v>63</v>
      </c>
      <c r="H88" s="251" t="s">
        <v>73</v>
      </c>
      <c r="I88" s="82">
        <v>1500</v>
      </c>
      <c r="J88" s="82">
        <v>600</v>
      </c>
      <c r="K88" s="141">
        <f t="shared" ref="K88:K93" si="69">IF(E88="","",G88*I88)</f>
        <v>94500</v>
      </c>
      <c r="L88" s="141">
        <f t="shared" ref="L88:L93" si="70">IF(E88="","",G88*J88)</f>
        <v>37800</v>
      </c>
      <c r="M88" s="117">
        <f t="shared" ref="M88:M93" si="71">IF(E88="","",I88+J88)</f>
        <v>2100</v>
      </c>
      <c r="N88" s="123">
        <f t="shared" ref="N88:N93" si="72">IF(E88="","",M88*G88)</f>
        <v>132300</v>
      </c>
      <c r="O88" s="127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</row>
    <row r="89" spans="1:69" s="128" customFormat="1" ht="46.8" x14ac:dyDescent="0.25">
      <c r="A89" s="107"/>
      <c r="B89" s="204"/>
      <c r="C89" s="125"/>
      <c r="D89" s="247" t="s">
        <v>147</v>
      </c>
      <c r="E89" s="248">
        <v>180</v>
      </c>
      <c r="F89" s="249">
        <v>0.05</v>
      </c>
      <c r="G89" s="250">
        <f t="shared" ref="G89:G93" si="73">IF(E89="","",E89*(1+F89))</f>
        <v>189</v>
      </c>
      <c r="H89" s="251" t="s">
        <v>73</v>
      </c>
      <c r="I89" s="82">
        <v>1500</v>
      </c>
      <c r="J89" s="82">
        <v>600</v>
      </c>
      <c r="K89" s="141">
        <f t="shared" si="69"/>
        <v>283500</v>
      </c>
      <c r="L89" s="141">
        <f t="shared" si="70"/>
        <v>113400</v>
      </c>
      <c r="M89" s="117">
        <f t="shared" si="71"/>
        <v>2100</v>
      </c>
      <c r="N89" s="123">
        <f t="shared" si="72"/>
        <v>396900</v>
      </c>
      <c r="O89" s="127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</row>
    <row r="90" spans="1:69" s="128" customFormat="1" ht="46.8" x14ac:dyDescent="0.25">
      <c r="A90" s="107"/>
      <c r="B90" s="204"/>
      <c r="C90" s="125"/>
      <c r="D90" s="247" t="s">
        <v>148</v>
      </c>
      <c r="E90" s="248">
        <v>180</v>
      </c>
      <c r="F90" s="249">
        <v>0.05</v>
      </c>
      <c r="G90" s="250">
        <f t="shared" si="73"/>
        <v>189</v>
      </c>
      <c r="H90" s="251" t="s">
        <v>73</v>
      </c>
      <c r="I90" s="82">
        <v>1500</v>
      </c>
      <c r="J90" s="82">
        <v>625</v>
      </c>
      <c r="K90" s="141">
        <f t="shared" si="69"/>
        <v>283500</v>
      </c>
      <c r="L90" s="141">
        <f t="shared" si="70"/>
        <v>118125</v>
      </c>
      <c r="M90" s="117">
        <f t="shared" si="71"/>
        <v>2125</v>
      </c>
      <c r="N90" s="123">
        <f t="shared" si="72"/>
        <v>401625</v>
      </c>
      <c r="O90" s="127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</row>
    <row r="91" spans="1:69" s="128" customFormat="1" ht="46.8" x14ac:dyDescent="0.25">
      <c r="A91" s="107"/>
      <c r="B91" s="204"/>
      <c r="C91" s="125"/>
      <c r="D91" s="247" t="s">
        <v>149</v>
      </c>
      <c r="E91" s="248">
        <v>90</v>
      </c>
      <c r="F91" s="249">
        <v>0.05</v>
      </c>
      <c r="G91" s="250">
        <f t="shared" si="73"/>
        <v>94.5</v>
      </c>
      <c r="H91" s="251" t="s">
        <v>73</v>
      </c>
      <c r="I91" s="82">
        <v>1500</v>
      </c>
      <c r="J91" s="82">
        <v>625</v>
      </c>
      <c r="K91" s="141">
        <f t="shared" si="69"/>
        <v>141750</v>
      </c>
      <c r="L91" s="141">
        <f t="shared" si="70"/>
        <v>59062.5</v>
      </c>
      <c r="M91" s="117">
        <f t="shared" si="71"/>
        <v>2125</v>
      </c>
      <c r="N91" s="123">
        <f t="shared" si="72"/>
        <v>200812.5</v>
      </c>
      <c r="O91" s="127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</row>
    <row r="92" spans="1:69" s="128" customFormat="1" ht="46.8" x14ac:dyDescent="0.25">
      <c r="A92" s="107"/>
      <c r="B92" s="204"/>
      <c r="C92" s="125"/>
      <c r="D92" s="247" t="s">
        <v>150</v>
      </c>
      <c r="E92" s="248">
        <v>14</v>
      </c>
      <c r="F92" s="249">
        <v>0.05</v>
      </c>
      <c r="G92" s="250">
        <f t="shared" si="73"/>
        <v>14.700000000000001</v>
      </c>
      <c r="H92" s="251" t="s">
        <v>73</v>
      </c>
      <c r="I92" s="82">
        <v>1500</v>
      </c>
      <c r="J92" s="82">
        <v>550</v>
      </c>
      <c r="K92" s="141">
        <f t="shared" si="69"/>
        <v>22050</v>
      </c>
      <c r="L92" s="141">
        <f t="shared" si="70"/>
        <v>8085.0000000000009</v>
      </c>
      <c r="M92" s="117">
        <f t="shared" si="71"/>
        <v>2050</v>
      </c>
      <c r="N92" s="123">
        <f t="shared" si="72"/>
        <v>30135.000000000004</v>
      </c>
      <c r="O92" s="127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</row>
    <row r="93" spans="1:69" s="128" customFormat="1" ht="47.4" thickBot="1" x14ac:dyDescent="0.3">
      <c r="A93" s="107"/>
      <c r="B93" s="204"/>
      <c r="C93" s="125"/>
      <c r="D93" s="247" t="s">
        <v>153</v>
      </c>
      <c r="E93" s="248">
        <v>1</v>
      </c>
      <c r="F93" s="249">
        <v>0.05</v>
      </c>
      <c r="G93" s="250">
        <f t="shared" si="73"/>
        <v>1.05</v>
      </c>
      <c r="H93" s="251" t="s">
        <v>73</v>
      </c>
      <c r="I93" s="82">
        <v>1500</v>
      </c>
      <c r="J93" s="82">
        <v>550</v>
      </c>
      <c r="K93" s="141">
        <f t="shared" si="69"/>
        <v>1575</v>
      </c>
      <c r="L93" s="141">
        <f t="shared" si="70"/>
        <v>577.5</v>
      </c>
      <c r="M93" s="117">
        <f t="shared" si="71"/>
        <v>2050</v>
      </c>
      <c r="N93" s="123">
        <f t="shared" si="72"/>
        <v>2152.5</v>
      </c>
      <c r="O93" s="127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</row>
    <row r="94" spans="1:69" s="113" customFormat="1" ht="16.2" thickBot="1" x14ac:dyDescent="0.3">
      <c r="A94" s="107" t="str">
        <f>IF(E94&lt;&gt;"",1+MAX($A$8:A93),"")</f>
        <v/>
      </c>
      <c r="B94" s="132"/>
      <c r="C94" s="133"/>
      <c r="D94" s="234" t="s">
        <v>41</v>
      </c>
      <c r="E94" s="80"/>
      <c r="F94" s="135" t="str">
        <f t="shared" ref="F94:F100" si="74">IF(E94="","",10%)</f>
        <v/>
      </c>
      <c r="G94" s="21" t="str">
        <f t="shared" ref="G94:G100" si="75">IF(E94="","",E94*(1+F94))</f>
        <v/>
      </c>
      <c r="H94" s="20"/>
      <c r="I94" s="25" t="s">
        <v>105</v>
      </c>
      <c r="J94" s="25" t="s">
        <v>105</v>
      </c>
      <c r="K94" s="145" t="str">
        <f t="shared" ref="K94:K100" si="76">IF(E94="","",G94*I94)</f>
        <v/>
      </c>
      <c r="L94" s="145" t="str">
        <f t="shared" ref="L94:L100" si="77">IF(E94="","",G94*J94)</f>
        <v/>
      </c>
      <c r="M94" s="29" t="str">
        <f t="shared" ref="M94:M100" si="78">IF(E94="","",I94+J94)</f>
        <v/>
      </c>
      <c r="N94" s="235" t="str">
        <f t="shared" ref="N94:N100" si="79">IF(E94="","",M94*G94)</f>
        <v/>
      </c>
      <c r="O94" s="231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</row>
    <row r="95" spans="1:69" s="128" customFormat="1" x14ac:dyDescent="0.25">
      <c r="A95" s="107" t="str">
        <f>IF(E95&lt;&gt;"",1+MAX($A$8:A94),"")</f>
        <v/>
      </c>
      <c r="B95" s="124"/>
      <c r="C95" s="125"/>
      <c r="D95" s="193" t="s">
        <v>42</v>
      </c>
      <c r="E95" s="15"/>
      <c r="F95" s="54" t="str">
        <f t="shared" si="74"/>
        <v/>
      </c>
      <c r="G95" s="55" t="str">
        <f t="shared" si="75"/>
        <v/>
      </c>
      <c r="H95" s="56"/>
      <c r="I95" s="63" t="s">
        <v>105</v>
      </c>
      <c r="J95" s="63" t="s">
        <v>105</v>
      </c>
      <c r="K95" s="146" t="str">
        <f t="shared" si="76"/>
        <v/>
      </c>
      <c r="L95" s="146" t="str">
        <f t="shared" si="77"/>
        <v/>
      </c>
      <c r="M95" s="136" t="str">
        <f t="shared" si="78"/>
        <v/>
      </c>
      <c r="N95" s="137" t="str">
        <f t="shared" si="79"/>
        <v/>
      </c>
      <c r="O95" s="127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</row>
    <row r="96" spans="1:69" s="128" customFormat="1" x14ac:dyDescent="0.25">
      <c r="A96" s="107">
        <f>IF(E96&lt;&gt;"",1+MAX($A$8:A95),"")</f>
        <v>43</v>
      </c>
      <c r="B96" s="203">
        <f>960/8</f>
        <v>120</v>
      </c>
      <c r="C96" s="125"/>
      <c r="D96" s="239" t="s">
        <v>99</v>
      </c>
      <c r="E96" s="138">
        <v>6.5</v>
      </c>
      <c r="F96" s="16">
        <f t="shared" si="74"/>
        <v>0.1</v>
      </c>
      <c r="G96" s="139">
        <f t="shared" si="75"/>
        <v>7.15</v>
      </c>
      <c r="H96" s="103" t="s">
        <v>70</v>
      </c>
      <c r="I96" s="82">
        <v>58</v>
      </c>
      <c r="J96" s="82">
        <v>0</v>
      </c>
      <c r="K96" s="141">
        <f t="shared" si="76"/>
        <v>414.70000000000005</v>
      </c>
      <c r="L96" s="141">
        <f t="shared" si="77"/>
        <v>0</v>
      </c>
      <c r="M96" s="117">
        <f t="shared" si="78"/>
        <v>58</v>
      </c>
      <c r="N96" s="123">
        <f t="shared" si="79"/>
        <v>414.70000000000005</v>
      </c>
      <c r="O96" s="127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</row>
    <row r="97" spans="1:69" s="128" customFormat="1" x14ac:dyDescent="0.25">
      <c r="A97" s="107">
        <f>IF(E97&lt;&gt;"",1+MAX($A$8:A96),"")</f>
        <v>44</v>
      </c>
      <c r="B97" s="204"/>
      <c r="C97" s="125"/>
      <c r="D97" s="239" t="s">
        <v>100</v>
      </c>
      <c r="E97" s="138">
        <v>12.2</v>
      </c>
      <c r="F97" s="16">
        <f t="shared" si="74"/>
        <v>0.1</v>
      </c>
      <c r="G97" s="139">
        <f t="shared" si="75"/>
        <v>13.42</v>
      </c>
      <c r="H97" s="103" t="s">
        <v>70</v>
      </c>
      <c r="I97" s="82">
        <v>58</v>
      </c>
      <c r="J97" s="82">
        <v>0</v>
      </c>
      <c r="K97" s="141">
        <f t="shared" si="76"/>
        <v>778.36</v>
      </c>
      <c r="L97" s="141">
        <f t="shared" si="77"/>
        <v>0</v>
      </c>
      <c r="M97" s="117">
        <f t="shared" si="78"/>
        <v>58</v>
      </c>
      <c r="N97" s="123">
        <f t="shared" si="79"/>
        <v>778.36</v>
      </c>
      <c r="O97" s="127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</row>
    <row r="98" spans="1:69" s="128" customFormat="1" x14ac:dyDescent="0.25">
      <c r="A98" s="107">
        <f>IF(E98&lt;&gt;"",1+MAX($A$8:A97),"")</f>
        <v>45</v>
      </c>
      <c r="B98" s="204"/>
      <c r="C98" s="125"/>
      <c r="D98" s="239" t="s">
        <v>101</v>
      </c>
      <c r="E98" s="138">
        <v>343.9</v>
      </c>
      <c r="F98" s="16">
        <f t="shared" si="74"/>
        <v>0.1</v>
      </c>
      <c r="G98" s="139">
        <f t="shared" si="75"/>
        <v>378.29</v>
      </c>
      <c r="H98" s="103" t="s">
        <v>70</v>
      </c>
      <c r="I98" s="82">
        <v>58</v>
      </c>
      <c r="J98" s="82">
        <v>0</v>
      </c>
      <c r="K98" s="141">
        <f t="shared" si="76"/>
        <v>21940.82</v>
      </c>
      <c r="L98" s="141">
        <f t="shared" si="77"/>
        <v>0</v>
      </c>
      <c r="M98" s="117">
        <f t="shared" si="78"/>
        <v>58</v>
      </c>
      <c r="N98" s="123">
        <f t="shared" si="79"/>
        <v>21940.82</v>
      </c>
      <c r="O98" s="127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</row>
    <row r="99" spans="1:69" s="128" customFormat="1" ht="31.2" x14ac:dyDescent="0.25">
      <c r="A99" s="107">
        <f>IF(E99&lt;&gt;"",1+MAX($A$8:A98),"")</f>
        <v>46</v>
      </c>
      <c r="B99" s="204"/>
      <c r="C99" s="125"/>
      <c r="D99" s="236" t="s">
        <v>85</v>
      </c>
      <c r="E99" s="138">
        <v>1547.05</v>
      </c>
      <c r="F99" s="16">
        <f t="shared" si="74"/>
        <v>0.1</v>
      </c>
      <c r="G99" s="139">
        <f t="shared" si="75"/>
        <v>1701.7550000000001</v>
      </c>
      <c r="H99" s="103" t="s">
        <v>70</v>
      </c>
      <c r="I99" s="82">
        <v>58</v>
      </c>
      <c r="J99" s="82">
        <v>0</v>
      </c>
      <c r="K99" s="141">
        <f t="shared" si="76"/>
        <v>98701.790000000008</v>
      </c>
      <c r="L99" s="141">
        <f t="shared" si="77"/>
        <v>0</v>
      </c>
      <c r="M99" s="117">
        <f t="shared" si="78"/>
        <v>58</v>
      </c>
      <c r="N99" s="123">
        <f t="shared" si="79"/>
        <v>98701.790000000008</v>
      </c>
      <c r="O99" s="127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</row>
    <row r="100" spans="1:69" s="128" customFormat="1" ht="16.2" thickBot="1" x14ac:dyDescent="0.3">
      <c r="A100" s="107"/>
      <c r="B100" s="204"/>
      <c r="C100" s="125"/>
      <c r="D100" s="252" t="s">
        <v>117</v>
      </c>
      <c r="E100" s="248">
        <v>9450</v>
      </c>
      <c r="F100" s="249">
        <f t="shared" si="74"/>
        <v>0.1</v>
      </c>
      <c r="G100" s="253">
        <f t="shared" si="75"/>
        <v>10395</v>
      </c>
      <c r="H100" s="251" t="s">
        <v>70</v>
      </c>
      <c r="I100" s="82">
        <v>64</v>
      </c>
      <c r="J100" s="82">
        <v>0</v>
      </c>
      <c r="K100" s="141">
        <f t="shared" si="76"/>
        <v>665280</v>
      </c>
      <c r="L100" s="141">
        <f t="shared" si="77"/>
        <v>0</v>
      </c>
      <c r="M100" s="117">
        <f t="shared" si="78"/>
        <v>64</v>
      </c>
      <c r="N100" s="123">
        <f t="shared" si="79"/>
        <v>665280</v>
      </c>
      <c r="O100" s="127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</row>
    <row r="101" spans="1:69" s="128" customFormat="1" ht="16.2" thickBot="1" x14ac:dyDescent="0.3">
      <c r="A101" s="107" t="str">
        <f>IF(E101&lt;&gt;"",1+MAX($A$8:A99),"")</f>
        <v/>
      </c>
      <c r="B101" s="204"/>
      <c r="C101" s="125"/>
      <c r="D101" s="81" t="s">
        <v>43</v>
      </c>
      <c r="E101" s="15"/>
      <c r="F101" s="54" t="str">
        <f>IF(E101="","",10%)</f>
        <v/>
      </c>
      <c r="G101" s="55" t="str">
        <f>IF(E101="","",E101*(1+F101))</f>
        <v/>
      </c>
      <c r="H101" s="56"/>
      <c r="I101" s="63" t="s">
        <v>105</v>
      </c>
      <c r="J101" s="63" t="s">
        <v>105</v>
      </c>
      <c r="K101" s="146" t="str">
        <f>IF(E101="","",G101*I101)</f>
        <v/>
      </c>
      <c r="L101" s="146" t="str">
        <f>IF(E101="","",G101*J101)</f>
        <v/>
      </c>
      <c r="M101" s="136" t="str">
        <f>IF(E101="","",I101+J101)</f>
        <v/>
      </c>
      <c r="N101" s="137" t="str">
        <f>IF(E101="","",M101*G101)</f>
        <v/>
      </c>
      <c r="O101" s="127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</row>
    <row r="102" spans="1:69" s="128" customFormat="1" x14ac:dyDescent="0.25">
      <c r="A102" s="107">
        <f>IF(E102&lt;&gt;"",1+MAX($A$8:A101),"")</f>
        <v>47</v>
      </c>
      <c r="B102" s="204"/>
      <c r="C102" s="125"/>
      <c r="D102" s="239" t="s">
        <v>102</v>
      </c>
      <c r="E102" s="138">
        <v>6.4</v>
      </c>
      <c r="F102" s="16">
        <f>IF(E102="","",10%)</f>
        <v>0.1</v>
      </c>
      <c r="G102" s="139">
        <f>IF(E102="","",E102*(1+F102))</f>
        <v>7.0400000000000009</v>
      </c>
      <c r="H102" s="103" t="s">
        <v>70</v>
      </c>
      <c r="I102" s="82">
        <v>36</v>
      </c>
      <c r="J102" s="82">
        <v>0</v>
      </c>
      <c r="K102" s="141">
        <f>IF(E102="","",G102*I102)</f>
        <v>253.44000000000003</v>
      </c>
      <c r="L102" s="141">
        <f>IF(E102="","",G102*J102)</f>
        <v>0</v>
      </c>
      <c r="M102" s="117">
        <f>IF(E102="","",I102+J102)</f>
        <v>36</v>
      </c>
      <c r="N102" s="123">
        <f>IF(E102="","",M102*G102)</f>
        <v>253.44000000000003</v>
      </c>
      <c r="O102" s="127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</row>
    <row r="103" spans="1:69" s="128" customFormat="1" x14ac:dyDescent="0.25">
      <c r="A103" s="107">
        <f>IF(E103&lt;&gt;"",1+MAX($A$8:A102),"")</f>
        <v>48</v>
      </c>
      <c r="B103" s="204"/>
      <c r="C103" s="125"/>
      <c r="D103" s="239" t="s">
        <v>103</v>
      </c>
      <c r="E103" s="138">
        <v>10.3</v>
      </c>
      <c r="F103" s="16">
        <f>IF(E103="","",10%)</f>
        <v>0.1</v>
      </c>
      <c r="G103" s="139">
        <f>IF(E103="","",E103*(1+F103))</f>
        <v>11.330000000000002</v>
      </c>
      <c r="H103" s="103" t="s">
        <v>70</v>
      </c>
      <c r="I103" s="82">
        <v>36</v>
      </c>
      <c r="J103" s="82">
        <v>0</v>
      </c>
      <c r="K103" s="141">
        <f>IF(E103="","",G103*I103)</f>
        <v>407.88000000000005</v>
      </c>
      <c r="L103" s="141">
        <f>IF(E103="","",G103*J103)</f>
        <v>0</v>
      </c>
      <c r="M103" s="117">
        <f>IF(E103="","",I103+J103)</f>
        <v>36</v>
      </c>
      <c r="N103" s="123">
        <f>IF(E103="","",M103*G103)</f>
        <v>407.88000000000005</v>
      </c>
      <c r="O103" s="127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</row>
    <row r="104" spans="1:69" s="128" customFormat="1" ht="16.2" thickBot="1" x14ac:dyDescent="0.3">
      <c r="A104" s="107">
        <f>IF(E104&lt;&gt;"",1+MAX($A$8:A103),"")</f>
        <v>49</v>
      </c>
      <c r="B104" s="204"/>
      <c r="C104" s="125"/>
      <c r="D104" s="239" t="s">
        <v>104</v>
      </c>
      <c r="E104" s="138">
        <v>272</v>
      </c>
      <c r="F104" s="16">
        <f>IF(E104="","",10%)</f>
        <v>0.1</v>
      </c>
      <c r="G104" s="139">
        <f>IF(E104="","",E104*(1+F104))</f>
        <v>299.20000000000005</v>
      </c>
      <c r="H104" s="103" t="s">
        <v>70</v>
      </c>
      <c r="I104" s="82">
        <v>36</v>
      </c>
      <c r="J104" s="82">
        <v>0</v>
      </c>
      <c r="K104" s="141">
        <f>IF(E104="","",G104*I104)</f>
        <v>10771.2</v>
      </c>
      <c r="L104" s="141">
        <f>IF(E104="","",G104*J104)</f>
        <v>0</v>
      </c>
      <c r="M104" s="117">
        <f>IF(E104="","",I104+J104)</f>
        <v>36</v>
      </c>
      <c r="N104" s="123">
        <f>IF(E104="","",M104*G104)</f>
        <v>10771.2</v>
      </c>
      <c r="O104" s="127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</row>
    <row r="105" spans="1:69" s="128" customFormat="1" ht="16.2" thickBot="1" x14ac:dyDescent="0.3">
      <c r="A105" s="107" t="str">
        <f>IF(E105&lt;&gt;"",1+MAX($A$8:A104),"")</f>
        <v/>
      </c>
      <c r="B105" s="204"/>
      <c r="C105" s="125"/>
      <c r="D105" s="81" t="s">
        <v>81</v>
      </c>
      <c r="E105" s="15"/>
      <c r="F105" s="54" t="str">
        <f t="shared" ref="F105:F107" si="80">IF(E105="","",10%)</f>
        <v/>
      </c>
      <c r="G105" s="55" t="str">
        <f t="shared" ref="G105:G107" si="81">IF(E105="","",E105*(1+F105))</f>
        <v/>
      </c>
      <c r="H105" s="56"/>
      <c r="I105" s="63" t="s">
        <v>105</v>
      </c>
      <c r="J105" s="63" t="s">
        <v>105</v>
      </c>
      <c r="K105" s="146" t="str">
        <f t="shared" ref="K105:K107" si="82">IF(E105="","",G105*I105)</f>
        <v/>
      </c>
      <c r="L105" s="146" t="str">
        <f t="shared" ref="L105:L107" si="83">IF(E105="","",G105*J105)</f>
        <v/>
      </c>
      <c r="M105" s="136" t="str">
        <f t="shared" ref="M105:M107" si="84">IF(E105="","",I105+J105)</f>
        <v/>
      </c>
      <c r="N105" s="137" t="str">
        <f t="shared" ref="N105:N107" si="85">IF(E105="","",M105*G105)</f>
        <v/>
      </c>
      <c r="O105" s="127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</row>
    <row r="106" spans="1:69" s="128" customFormat="1" x14ac:dyDescent="0.25">
      <c r="A106" s="107">
        <f>IF(E106&lt;&gt;"",1+MAX($A$8:A105),"")</f>
        <v>50</v>
      </c>
      <c r="B106" s="204"/>
      <c r="C106" s="125"/>
      <c r="D106" s="254" t="s">
        <v>82</v>
      </c>
      <c r="E106" s="248">
        <v>5968</v>
      </c>
      <c r="F106" s="249">
        <f t="shared" si="80"/>
        <v>0.1</v>
      </c>
      <c r="G106" s="253">
        <f t="shared" si="81"/>
        <v>6564.8</v>
      </c>
      <c r="H106" s="251" t="s">
        <v>70</v>
      </c>
      <c r="I106" s="82">
        <v>4.5</v>
      </c>
      <c r="J106" s="82">
        <v>4</v>
      </c>
      <c r="K106" s="141">
        <f t="shared" si="82"/>
        <v>29541.600000000002</v>
      </c>
      <c r="L106" s="141">
        <f t="shared" si="83"/>
        <v>26259.200000000001</v>
      </c>
      <c r="M106" s="117">
        <f t="shared" si="84"/>
        <v>8.5</v>
      </c>
      <c r="N106" s="123">
        <f t="shared" si="85"/>
        <v>55800.800000000003</v>
      </c>
      <c r="O106" s="127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</row>
    <row r="107" spans="1:69" s="128" customFormat="1" x14ac:dyDescent="0.25">
      <c r="A107" s="107">
        <f>IF(E107&lt;&gt;"",1+MAX($A$8:A106),"")</f>
        <v>51</v>
      </c>
      <c r="B107" s="204"/>
      <c r="C107" s="125"/>
      <c r="D107" s="254" t="s">
        <v>83</v>
      </c>
      <c r="E107" s="248">
        <v>3706</v>
      </c>
      <c r="F107" s="249">
        <f t="shared" si="80"/>
        <v>0.1</v>
      </c>
      <c r="G107" s="253">
        <f t="shared" si="81"/>
        <v>4076.6000000000004</v>
      </c>
      <c r="H107" s="251" t="s">
        <v>70</v>
      </c>
      <c r="I107" s="82">
        <v>6</v>
      </c>
      <c r="J107" s="82">
        <v>6.5</v>
      </c>
      <c r="K107" s="141">
        <f t="shared" si="82"/>
        <v>24459.600000000002</v>
      </c>
      <c r="L107" s="141">
        <f t="shared" si="83"/>
        <v>26497.9</v>
      </c>
      <c r="M107" s="117">
        <f t="shared" si="84"/>
        <v>12.5</v>
      </c>
      <c r="N107" s="123">
        <f t="shared" si="85"/>
        <v>50957.500000000007</v>
      </c>
      <c r="O107" s="127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</row>
    <row r="108" spans="1:69" s="128" customFormat="1" ht="16.2" thickBot="1" x14ac:dyDescent="0.3">
      <c r="A108" s="107">
        <f>IF(E108&lt;&gt;"",1+MAX($A$8:A107),"")</f>
        <v>52</v>
      </c>
      <c r="B108" s="204"/>
      <c r="C108" s="125"/>
      <c r="D108" s="254" t="s">
        <v>89</v>
      </c>
      <c r="E108" s="248">
        <f>(SUM(E96:E99,E106))-(SUM(E102:E104,E107))</f>
        <v>3882.95</v>
      </c>
      <c r="F108" s="249">
        <f t="shared" ref="F108" si="86">IF(E108="","",10%)</f>
        <v>0.1</v>
      </c>
      <c r="G108" s="253">
        <f t="shared" ref="G108" si="87">IF(E108="","",E108*(1+F108))</f>
        <v>4271.2449999999999</v>
      </c>
      <c r="H108" s="251" t="s">
        <v>70</v>
      </c>
      <c r="I108" s="82">
        <v>5</v>
      </c>
      <c r="J108" s="82">
        <v>10</v>
      </c>
      <c r="K108" s="141">
        <f t="shared" ref="K108" si="88">IF(E108="","",G108*I108)</f>
        <v>21356.224999999999</v>
      </c>
      <c r="L108" s="141">
        <f t="shared" ref="L108" si="89">IF(E108="","",G108*J108)</f>
        <v>42712.45</v>
      </c>
      <c r="M108" s="117">
        <f t="shared" ref="M108" si="90">IF(E108="","",I108+J108)</f>
        <v>15</v>
      </c>
      <c r="N108" s="123">
        <f t="shared" ref="N108" si="91">IF(E108="","",M108*G108)</f>
        <v>64068.674999999996</v>
      </c>
      <c r="O108" s="127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</row>
    <row r="109" spans="1:69" s="128" customFormat="1" ht="16.2" thickBot="1" x14ac:dyDescent="0.3">
      <c r="A109" s="107"/>
      <c r="B109" s="204"/>
      <c r="C109" s="125"/>
      <c r="D109" s="81" t="s">
        <v>112</v>
      </c>
      <c r="E109" s="138"/>
      <c r="F109" s="16"/>
      <c r="G109" s="139"/>
      <c r="H109" s="103"/>
      <c r="I109" s="82"/>
      <c r="J109" s="82"/>
      <c r="K109" s="141"/>
      <c r="L109" s="141"/>
      <c r="M109" s="117"/>
      <c r="N109" s="123"/>
      <c r="O109" s="127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</row>
    <row r="110" spans="1:69" s="128" customFormat="1" x14ac:dyDescent="0.25">
      <c r="A110" s="107"/>
      <c r="B110" s="204"/>
      <c r="C110" s="125"/>
      <c r="D110" s="252" t="s">
        <v>113</v>
      </c>
      <c r="E110" s="248">
        <v>83596</v>
      </c>
      <c r="F110" s="249">
        <f t="shared" ref="F110:F128" si="92">IF(E110="","",10%)</f>
        <v>0.1</v>
      </c>
      <c r="G110" s="253"/>
      <c r="H110" s="251" t="s">
        <v>72</v>
      </c>
      <c r="I110" s="82">
        <v>0.35</v>
      </c>
      <c r="J110" s="82">
        <v>0.3</v>
      </c>
      <c r="K110" s="141">
        <f t="shared" ref="K110:K128" si="93">IF(E110="","",G110*I110)</f>
        <v>0</v>
      </c>
      <c r="L110" s="141">
        <f t="shared" ref="L110:L128" si="94">IF(E110="","",G110*J110)</f>
        <v>0</v>
      </c>
      <c r="M110" s="117">
        <f t="shared" ref="M110:M128" si="95">IF(E110="","",I110+J110)</f>
        <v>0.64999999999999991</v>
      </c>
      <c r="N110" s="123">
        <f t="shared" ref="N110:N128" si="96">IF(E110="","",M110*G110)</f>
        <v>0</v>
      </c>
      <c r="O110" s="127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</row>
    <row r="111" spans="1:69" s="128" customFormat="1" x14ac:dyDescent="0.25">
      <c r="A111" s="107"/>
      <c r="B111" s="204"/>
      <c r="C111" s="125"/>
      <c r="D111" s="252" t="s">
        <v>115</v>
      </c>
      <c r="E111" s="248">
        <v>22665</v>
      </c>
      <c r="F111" s="249">
        <f t="shared" si="92"/>
        <v>0.1</v>
      </c>
      <c r="G111" s="253"/>
      <c r="H111" s="251" t="s">
        <v>72</v>
      </c>
      <c r="I111" s="82">
        <v>1</v>
      </c>
      <c r="J111" s="82">
        <v>1.5</v>
      </c>
      <c r="K111" s="141">
        <f t="shared" si="93"/>
        <v>0</v>
      </c>
      <c r="L111" s="141">
        <f t="shared" si="94"/>
        <v>0</v>
      </c>
      <c r="M111" s="117">
        <f t="shared" si="95"/>
        <v>2.5</v>
      </c>
      <c r="N111" s="123">
        <f t="shared" si="96"/>
        <v>0</v>
      </c>
      <c r="O111" s="127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</row>
    <row r="112" spans="1:69" s="128" customFormat="1" x14ac:dyDescent="0.25">
      <c r="A112" s="107"/>
      <c r="B112" s="204"/>
      <c r="C112" s="125"/>
      <c r="D112" s="252" t="s">
        <v>116</v>
      </c>
      <c r="E112" s="248">
        <v>72030</v>
      </c>
      <c r="F112" s="249">
        <f t="shared" si="92"/>
        <v>0.1</v>
      </c>
      <c r="G112" s="253"/>
      <c r="H112" s="251" t="s">
        <v>72</v>
      </c>
      <c r="I112" s="82">
        <v>0.7</v>
      </c>
      <c r="J112" s="82">
        <v>0.8</v>
      </c>
      <c r="K112" s="141">
        <f t="shared" si="93"/>
        <v>0</v>
      </c>
      <c r="L112" s="141">
        <f t="shared" si="94"/>
        <v>0</v>
      </c>
      <c r="M112" s="117">
        <f t="shared" si="95"/>
        <v>1.5</v>
      </c>
      <c r="N112" s="123">
        <f t="shared" si="96"/>
        <v>0</v>
      </c>
      <c r="O112" s="127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</row>
    <row r="113" spans="1:69" s="128" customFormat="1" x14ac:dyDescent="0.25">
      <c r="A113" s="107"/>
      <c r="B113" s="204"/>
      <c r="C113" s="125"/>
      <c r="D113" s="252" t="s">
        <v>151</v>
      </c>
      <c r="E113" s="248">
        <v>471</v>
      </c>
      <c r="F113" s="249">
        <f t="shared" si="92"/>
        <v>0.1</v>
      </c>
      <c r="G113" s="253">
        <f t="shared" ref="G113:G114" si="97">IF(E113="","",E113*(1+F113))</f>
        <v>518.1</v>
      </c>
      <c r="H113" s="251" t="s">
        <v>72</v>
      </c>
      <c r="I113" s="82">
        <v>1.2</v>
      </c>
      <c r="J113" s="82">
        <v>1.5</v>
      </c>
      <c r="K113" s="141">
        <f t="shared" ref="K113:K114" si="98">IF(E113="","",G113*I113)</f>
        <v>621.72</v>
      </c>
      <c r="L113" s="141">
        <f t="shared" ref="L113:L114" si="99">IF(E113="","",G113*J113)</f>
        <v>777.15000000000009</v>
      </c>
      <c r="M113" s="117">
        <f t="shared" ref="M113:M114" si="100">IF(E113="","",I113+J113)</f>
        <v>2.7</v>
      </c>
      <c r="N113" s="123">
        <f t="shared" ref="N113:N114" si="101">IF(E113="","",M113*G113)</f>
        <v>1398.8700000000001</v>
      </c>
      <c r="O113" s="127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</row>
    <row r="114" spans="1:69" s="128" customFormat="1" x14ac:dyDescent="0.25">
      <c r="A114" s="107"/>
      <c r="B114" s="204"/>
      <c r="C114" s="125"/>
      <c r="D114" s="252" t="s">
        <v>118</v>
      </c>
      <c r="E114" s="248">
        <v>2</v>
      </c>
      <c r="F114" s="249">
        <f t="shared" si="92"/>
        <v>0.1</v>
      </c>
      <c r="G114" s="253">
        <f t="shared" si="97"/>
        <v>2.2000000000000002</v>
      </c>
      <c r="H114" s="251" t="s">
        <v>73</v>
      </c>
      <c r="I114" s="82">
        <v>150</v>
      </c>
      <c r="J114" s="82">
        <v>400</v>
      </c>
      <c r="K114" s="141">
        <f t="shared" si="98"/>
        <v>330</v>
      </c>
      <c r="L114" s="141">
        <f t="shared" si="99"/>
        <v>880.00000000000011</v>
      </c>
      <c r="M114" s="117">
        <f t="shared" si="100"/>
        <v>550</v>
      </c>
      <c r="N114" s="123">
        <f t="shared" si="101"/>
        <v>1210</v>
      </c>
      <c r="O114" s="127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</row>
    <row r="115" spans="1:69" s="128" customFormat="1" x14ac:dyDescent="0.25">
      <c r="A115" s="107"/>
      <c r="B115" s="204"/>
      <c r="C115" s="125"/>
      <c r="D115" s="252" t="s">
        <v>136</v>
      </c>
      <c r="E115" s="248">
        <v>1</v>
      </c>
      <c r="F115" s="249">
        <f t="shared" si="92"/>
        <v>0.1</v>
      </c>
      <c r="G115" s="253">
        <f t="shared" ref="G115:G116" si="102">IF(E115="","",E115*(1+F115))</f>
        <v>1.1000000000000001</v>
      </c>
      <c r="H115" s="251" t="s">
        <v>73</v>
      </c>
      <c r="I115" s="82">
        <v>800</v>
      </c>
      <c r="J115" s="82">
        <v>2500</v>
      </c>
      <c r="K115" s="141">
        <f t="shared" si="93"/>
        <v>880.00000000000011</v>
      </c>
      <c r="L115" s="141">
        <f t="shared" si="94"/>
        <v>2750</v>
      </c>
      <c r="M115" s="117">
        <f t="shared" si="95"/>
        <v>3300</v>
      </c>
      <c r="N115" s="123">
        <f t="shared" si="96"/>
        <v>3630.0000000000005</v>
      </c>
      <c r="O115" s="127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</row>
    <row r="116" spans="1:69" s="128" customFormat="1" x14ac:dyDescent="0.25">
      <c r="A116" s="107"/>
      <c r="B116" s="204"/>
      <c r="C116" s="125"/>
      <c r="D116" s="252" t="s">
        <v>137</v>
      </c>
      <c r="E116" s="248">
        <v>2</v>
      </c>
      <c r="F116" s="249">
        <f t="shared" si="92"/>
        <v>0.1</v>
      </c>
      <c r="G116" s="253">
        <f t="shared" si="102"/>
        <v>2.2000000000000002</v>
      </c>
      <c r="H116" s="251" t="s">
        <v>73</v>
      </c>
      <c r="I116" s="82">
        <v>1500</v>
      </c>
      <c r="J116" s="82">
        <v>4500</v>
      </c>
      <c r="K116" s="141">
        <f t="shared" si="93"/>
        <v>3300.0000000000005</v>
      </c>
      <c r="L116" s="141">
        <f t="shared" si="94"/>
        <v>9900</v>
      </c>
      <c r="M116" s="117">
        <f t="shared" si="95"/>
        <v>6000</v>
      </c>
      <c r="N116" s="123">
        <f t="shared" si="96"/>
        <v>13200.000000000002</v>
      </c>
      <c r="O116" s="127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</row>
    <row r="117" spans="1:69" s="128" customFormat="1" x14ac:dyDescent="0.25">
      <c r="A117" s="107"/>
      <c r="B117" s="204"/>
      <c r="C117" s="125"/>
      <c r="D117" s="255" t="s">
        <v>140</v>
      </c>
      <c r="E117" s="248"/>
      <c r="F117" s="249"/>
      <c r="G117" s="253"/>
      <c r="H117" s="251"/>
      <c r="I117" s="82"/>
      <c r="J117" s="82"/>
      <c r="K117" s="141" t="str">
        <f t="shared" si="93"/>
        <v/>
      </c>
      <c r="L117" s="141" t="str">
        <f t="shared" si="94"/>
        <v/>
      </c>
      <c r="M117" s="117" t="str">
        <f t="shared" si="95"/>
        <v/>
      </c>
      <c r="N117" s="123" t="str">
        <f t="shared" si="96"/>
        <v/>
      </c>
      <c r="O117" s="127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</row>
    <row r="118" spans="1:69" s="128" customFormat="1" ht="31.2" x14ac:dyDescent="0.25">
      <c r="A118" s="107"/>
      <c r="B118" s="204"/>
      <c r="C118" s="125"/>
      <c r="D118" s="256" t="s">
        <v>139</v>
      </c>
      <c r="E118" s="248">
        <v>7680</v>
      </c>
      <c r="F118" s="249">
        <f t="shared" si="92"/>
        <v>0.1</v>
      </c>
      <c r="G118" s="253">
        <f t="shared" ref="G118" si="103">IF(E118="","",E118*(1+F118))</f>
        <v>8448</v>
      </c>
      <c r="H118" s="251" t="s">
        <v>72</v>
      </c>
      <c r="I118" s="82">
        <v>8</v>
      </c>
      <c r="J118" s="82">
        <v>10</v>
      </c>
      <c r="K118" s="141">
        <f t="shared" si="93"/>
        <v>67584</v>
      </c>
      <c r="L118" s="141">
        <f t="shared" si="94"/>
        <v>84480</v>
      </c>
      <c r="M118" s="117">
        <f t="shared" si="95"/>
        <v>18</v>
      </c>
      <c r="N118" s="123">
        <f t="shared" si="96"/>
        <v>152064</v>
      </c>
      <c r="O118" s="127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</row>
    <row r="119" spans="1:69" s="128" customFormat="1" x14ac:dyDescent="0.25">
      <c r="A119" s="107"/>
      <c r="B119" s="204"/>
      <c r="C119" s="125"/>
      <c r="D119" s="257" t="s">
        <v>141</v>
      </c>
      <c r="E119" s="248"/>
      <c r="F119" s="249"/>
      <c r="G119" s="253"/>
      <c r="H119" s="251"/>
      <c r="I119" s="82"/>
      <c r="J119" s="82"/>
      <c r="K119" s="141" t="str">
        <f t="shared" si="93"/>
        <v/>
      </c>
      <c r="L119" s="141" t="str">
        <f t="shared" si="94"/>
        <v/>
      </c>
      <c r="M119" s="117" t="str">
        <f t="shared" si="95"/>
        <v/>
      </c>
      <c r="N119" s="123" t="str">
        <f t="shared" si="96"/>
        <v/>
      </c>
      <c r="O119" s="127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</row>
    <row r="120" spans="1:69" s="128" customFormat="1" ht="31.2" x14ac:dyDescent="0.25">
      <c r="A120" s="107"/>
      <c r="B120" s="204"/>
      <c r="C120" s="125"/>
      <c r="D120" s="256" t="s">
        <v>139</v>
      </c>
      <c r="E120" s="248">
        <v>8.9</v>
      </c>
      <c r="F120" s="249">
        <f t="shared" si="92"/>
        <v>0.1</v>
      </c>
      <c r="G120" s="253">
        <f t="shared" ref="G120" si="104">IF(E120="","",E120*(1+F120))</f>
        <v>9.7900000000000009</v>
      </c>
      <c r="H120" s="251" t="s">
        <v>70</v>
      </c>
      <c r="I120" s="82">
        <v>100</v>
      </c>
      <c r="J120" s="82">
        <v>150</v>
      </c>
      <c r="K120" s="141">
        <f t="shared" si="93"/>
        <v>979.00000000000011</v>
      </c>
      <c r="L120" s="141">
        <f t="shared" si="94"/>
        <v>1468.5000000000002</v>
      </c>
      <c r="M120" s="117">
        <f t="shared" si="95"/>
        <v>250</v>
      </c>
      <c r="N120" s="123">
        <f t="shared" si="96"/>
        <v>2447.5000000000005</v>
      </c>
      <c r="O120" s="127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</row>
    <row r="121" spans="1:69" s="128" customFormat="1" x14ac:dyDescent="0.25">
      <c r="A121" s="107"/>
      <c r="B121" s="204"/>
      <c r="C121" s="125"/>
      <c r="D121" s="255" t="s">
        <v>142</v>
      </c>
      <c r="E121" s="248"/>
      <c r="F121" s="249"/>
      <c r="G121" s="253"/>
      <c r="H121" s="251"/>
      <c r="I121" s="82"/>
      <c r="J121" s="82"/>
      <c r="K121" s="141" t="str">
        <f t="shared" si="93"/>
        <v/>
      </c>
      <c r="L121" s="141" t="str">
        <f t="shared" si="94"/>
        <v/>
      </c>
      <c r="M121" s="117" t="str">
        <f t="shared" si="95"/>
        <v/>
      </c>
      <c r="N121" s="123" t="str">
        <f t="shared" si="96"/>
        <v/>
      </c>
      <c r="O121" s="127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</row>
    <row r="122" spans="1:69" s="128" customFormat="1" x14ac:dyDescent="0.25">
      <c r="A122" s="107"/>
      <c r="B122" s="204"/>
      <c r="C122" s="125"/>
      <c r="D122" s="252" t="s">
        <v>143</v>
      </c>
      <c r="E122" s="248">
        <v>38</v>
      </c>
      <c r="F122" s="249">
        <f t="shared" si="92"/>
        <v>0.1</v>
      </c>
      <c r="G122" s="253">
        <f t="shared" ref="G122:G123" si="105">IF(E122="","",E122*(1+F122))</f>
        <v>41.800000000000004</v>
      </c>
      <c r="H122" s="251" t="s">
        <v>70</v>
      </c>
      <c r="I122" s="82">
        <v>150</v>
      </c>
      <c r="J122" s="82">
        <v>200</v>
      </c>
      <c r="K122" s="141">
        <f t="shared" si="93"/>
        <v>6270.0000000000009</v>
      </c>
      <c r="L122" s="141">
        <f t="shared" si="94"/>
        <v>8360</v>
      </c>
      <c r="M122" s="117">
        <f t="shared" si="95"/>
        <v>350</v>
      </c>
      <c r="N122" s="123">
        <f t="shared" si="96"/>
        <v>14630.000000000002</v>
      </c>
      <c r="O122" s="127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</row>
    <row r="123" spans="1:69" s="128" customFormat="1" ht="16.2" thickBot="1" x14ac:dyDescent="0.3">
      <c r="A123" s="107"/>
      <c r="B123" s="204"/>
      <c r="C123" s="125"/>
      <c r="D123" s="252" t="s">
        <v>138</v>
      </c>
      <c r="E123" s="248">
        <v>4</v>
      </c>
      <c r="F123" s="249">
        <f t="shared" si="92"/>
        <v>0.1</v>
      </c>
      <c r="G123" s="253">
        <f t="shared" si="105"/>
        <v>4.4000000000000004</v>
      </c>
      <c r="H123" s="251" t="s">
        <v>70</v>
      </c>
      <c r="I123" s="82">
        <v>125</v>
      </c>
      <c r="J123" s="82">
        <v>175</v>
      </c>
      <c r="K123" s="141">
        <f t="shared" ref="K123" si="106">IF(E123="","",G123*I123)</f>
        <v>550</v>
      </c>
      <c r="L123" s="141">
        <f t="shared" ref="L123" si="107">IF(E123="","",G123*J123)</f>
        <v>770.00000000000011</v>
      </c>
      <c r="M123" s="117">
        <f t="shared" ref="M123" si="108">IF(E123="","",I123+J123)</f>
        <v>300</v>
      </c>
      <c r="N123" s="123">
        <f t="shared" ref="N123" si="109">IF(E123="","",M123*G123)</f>
        <v>1320</v>
      </c>
      <c r="O123" s="127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</row>
    <row r="124" spans="1:69" s="128" customFormat="1" ht="16.2" thickBot="1" x14ac:dyDescent="0.3">
      <c r="A124" s="107"/>
      <c r="B124" s="204"/>
      <c r="C124" s="125"/>
      <c r="D124" s="81" t="s">
        <v>119</v>
      </c>
      <c r="E124" s="248"/>
      <c r="F124" s="249"/>
      <c r="G124" s="253"/>
      <c r="H124" s="251"/>
      <c r="I124" s="82"/>
      <c r="J124" s="82"/>
      <c r="K124" s="141" t="str">
        <f t="shared" si="93"/>
        <v/>
      </c>
      <c r="L124" s="141" t="str">
        <f t="shared" si="94"/>
        <v/>
      </c>
      <c r="M124" s="117" t="str">
        <f t="shared" si="95"/>
        <v/>
      </c>
      <c r="N124" s="123" t="str">
        <f t="shared" si="96"/>
        <v/>
      </c>
      <c r="O124" s="127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</row>
    <row r="125" spans="1:69" s="128" customFormat="1" x14ac:dyDescent="0.25">
      <c r="A125" s="107"/>
      <c r="B125" s="204"/>
      <c r="C125" s="125"/>
      <c r="D125" s="252" t="s">
        <v>120</v>
      </c>
      <c r="E125" s="248">
        <v>1278</v>
      </c>
      <c r="F125" s="249">
        <f t="shared" si="92"/>
        <v>0.1</v>
      </c>
      <c r="G125" s="253">
        <f t="shared" ref="G125:G128" si="110">IF(E125="","",E125*(1+F125))</f>
        <v>1405.8000000000002</v>
      </c>
      <c r="H125" s="251" t="s">
        <v>71</v>
      </c>
      <c r="I125" s="82">
        <v>3</v>
      </c>
      <c r="J125" s="82">
        <v>8</v>
      </c>
      <c r="K125" s="141">
        <f t="shared" si="93"/>
        <v>4217.4000000000005</v>
      </c>
      <c r="L125" s="141">
        <f t="shared" si="94"/>
        <v>11246.400000000001</v>
      </c>
      <c r="M125" s="117">
        <f t="shared" si="95"/>
        <v>11</v>
      </c>
      <c r="N125" s="123">
        <f t="shared" si="96"/>
        <v>15463.800000000003</v>
      </c>
      <c r="O125" s="127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</row>
    <row r="126" spans="1:69" s="128" customFormat="1" x14ac:dyDescent="0.25">
      <c r="A126" s="107"/>
      <c r="B126" s="204"/>
      <c r="C126" s="125"/>
      <c r="D126" s="252" t="s">
        <v>144</v>
      </c>
      <c r="E126" s="248">
        <v>30</v>
      </c>
      <c r="F126" s="249">
        <f t="shared" si="92"/>
        <v>0.1</v>
      </c>
      <c r="G126" s="253">
        <f t="shared" si="110"/>
        <v>33</v>
      </c>
      <c r="H126" s="251" t="s">
        <v>71</v>
      </c>
      <c r="I126" s="82">
        <v>2.5</v>
      </c>
      <c r="J126" s="82">
        <v>5</v>
      </c>
      <c r="K126" s="141">
        <f t="shared" si="93"/>
        <v>82.5</v>
      </c>
      <c r="L126" s="141">
        <f t="shared" si="94"/>
        <v>165</v>
      </c>
      <c r="M126" s="117">
        <f t="shared" si="95"/>
        <v>7.5</v>
      </c>
      <c r="N126" s="123">
        <f t="shared" si="96"/>
        <v>247.5</v>
      </c>
      <c r="O126" s="127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</row>
    <row r="127" spans="1:69" s="128" customFormat="1" x14ac:dyDescent="0.25">
      <c r="A127" s="107"/>
      <c r="B127" s="204"/>
      <c r="C127" s="125"/>
      <c r="D127" s="258" t="s">
        <v>145</v>
      </c>
      <c r="E127" s="248">
        <v>9</v>
      </c>
      <c r="F127" s="249">
        <f t="shared" si="92"/>
        <v>0.1</v>
      </c>
      <c r="G127" s="253">
        <f t="shared" si="110"/>
        <v>9.9</v>
      </c>
      <c r="H127" s="251" t="s">
        <v>70</v>
      </c>
      <c r="I127" s="82">
        <v>5</v>
      </c>
      <c r="J127" s="82">
        <v>4</v>
      </c>
      <c r="K127" s="141">
        <f t="shared" si="93"/>
        <v>49.5</v>
      </c>
      <c r="L127" s="141">
        <f t="shared" si="94"/>
        <v>39.6</v>
      </c>
      <c r="M127" s="117">
        <f t="shared" si="95"/>
        <v>9</v>
      </c>
      <c r="N127" s="123">
        <f t="shared" si="96"/>
        <v>89.100000000000009</v>
      </c>
      <c r="O127" s="127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</row>
    <row r="128" spans="1:69" s="128" customFormat="1" ht="16.2" thickBot="1" x14ac:dyDescent="0.3">
      <c r="A128" s="107"/>
      <c r="B128" s="204"/>
      <c r="C128" s="125"/>
      <c r="D128" s="259" t="s">
        <v>83</v>
      </c>
      <c r="E128" s="248">
        <v>7</v>
      </c>
      <c r="F128" s="249">
        <f t="shared" si="92"/>
        <v>0.1</v>
      </c>
      <c r="G128" s="253">
        <f t="shared" si="110"/>
        <v>7.7000000000000011</v>
      </c>
      <c r="H128" s="251" t="s">
        <v>70</v>
      </c>
      <c r="I128" s="82">
        <v>2</v>
      </c>
      <c r="J128" s="82">
        <v>5.5</v>
      </c>
      <c r="K128" s="141">
        <f t="shared" si="93"/>
        <v>15.400000000000002</v>
      </c>
      <c r="L128" s="141">
        <f t="shared" si="94"/>
        <v>42.350000000000009</v>
      </c>
      <c r="M128" s="117">
        <f t="shared" si="95"/>
        <v>7.5</v>
      </c>
      <c r="N128" s="123">
        <f t="shared" si="96"/>
        <v>57.750000000000007</v>
      </c>
      <c r="O128" s="127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</row>
    <row r="129" spans="1:35" s="113" customFormat="1" ht="16.2" thickBot="1" x14ac:dyDescent="0.3">
      <c r="A129" s="172" t="str">
        <f>IF(E129&lt;&gt;"",1+MAX($A$8:A128),"")</f>
        <v/>
      </c>
      <c r="B129" s="206"/>
      <c r="C129" s="230"/>
      <c r="D129" s="246" t="s">
        <v>35</v>
      </c>
      <c r="E129" s="66"/>
      <c r="F129" s="49"/>
      <c r="G129" s="49"/>
      <c r="H129" s="50"/>
      <c r="I129" s="51"/>
      <c r="J129" s="51"/>
      <c r="K129" s="142">
        <f>SUM(K22:K128)</f>
        <v>2171480.3395999996</v>
      </c>
      <c r="L129" s="142">
        <f>SUM(L22:L128)</f>
        <v>1032870.3794000001</v>
      </c>
      <c r="M129" s="129"/>
      <c r="N129" s="130"/>
      <c r="O129" s="232">
        <f>SUM(N22:N128)</f>
        <v>3204350.7189999996</v>
      </c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</row>
    <row r="130" spans="1:35" x14ac:dyDescent="0.25">
      <c r="A130" s="176" t="str">
        <f>IF(E130&lt;&gt;"",1+MAX($A$8:A129),"")</f>
        <v/>
      </c>
      <c r="B130" s="177"/>
      <c r="C130" s="178"/>
      <c r="D130" s="179"/>
      <c r="E130" s="161"/>
      <c r="F130" s="180"/>
      <c r="G130" s="163"/>
      <c r="H130" s="158"/>
      <c r="I130" s="164"/>
      <c r="J130" s="164"/>
      <c r="K130" s="181"/>
      <c r="L130" s="181"/>
      <c r="M130" s="181"/>
      <c r="N130" s="93"/>
      <c r="O130" s="189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</row>
    <row r="131" spans="1:35" x14ac:dyDescent="0.25">
      <c r="A131" s="199" t="s">
        <v>12</v>
      </c>
      <c r="B131" s="200"/>
      <c r="C131" s="94"/>
      <c r="D131" s="95"/>
      <c r="E131" s="96"/>
      <c r="F131" s="97"/>
      <c r="G131" s="98"/>
      <c r="H131" s="99"/>
      <c r="I131" s="99"/>
      <c r="J131" s="100"/>
      <c r="K131" s="101">
        <f>SUM(K9:K129)/2</f>
        <v>2252480.3396000001</v>
      </c>
      <c r="L131" s="101">
        <f>SUM(L9:L129)/2</f>
        <v>1032870.3794000001</v>
      </c>
      <c r="M131" s="101"/>
      <c r="N131" s="101"/>
      <c r="O131" s="190">
        <f>SUM(O9:O129)</f>
        <v>3285350.7189999996</v>
      </c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</row>
    <row r="132" spans="1:35" x14ac:dyDescent="0.25">
      <c r="A132" s="191" t="s">
        <v>13</v>
      </c>
      <c r="B132" s="102"/>
      <c r="C132" s="94"/>
      <c r="D132" s="95"/>
      <c r="E132" s="96"/>
      <c r="F132" s="97"/>
      <c r="G132" s="98">
        <v>0.15</v>
      </c>
      <c r="H132" s="99"/>
      <c r="I132" s="99"/>
      <c r="J132" s="100"/>
      <c r="K132" s="101"/>
      <c r="L132" s="101"/>
      <c r="M132" s="101"/>
      <c r="N132" s="101"/>
      <c r="O132" s="190">
        <f>O131*G132</f>
        <v>492802.60784999991</v>
      </c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</row>
    <row r="133" spans="1:35" x14ac:dyDescent="0.25">
      <c r="A133" s="191" t="s">
        <v>36</v>
      </c>
      <c r="B133" s="102"/>
      <c r="C133" s="94"/>
      <c r="D133" s="95"/>
      <c r="E133" s="96"/>
      <c r="F133" s="97"/>
      <c r="G133" s="98">
        <v>0.05</v>
      </c>
      <c r="H133" s="99"/>
      <c r="I133" s="99"/>
      <c r="J133" s="100"/>
      <c r="K133" s="101"/>
      <c r="L133" s="101"/>
      <c r="M133" s="101"/>
      <c r="N133" s="101"/>
      <c r="O133" s="190">
        <f>O131*G133</f>
        <v>164267.53594999999</v>
      </c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</row>
    <row r="134" spans="1:35" x14ac:dyDescent="0.25">
      <c r="A134" s="191" t="s">
        <v>37</v>
      </c>
      <c r="B134" s="102"/>
      <c r="C134" s="94"/>
      <c r="D134" s="95"/>
      <c r="E134" s="96"/>
      <c r="F134" s="97"/>
      <c r="G134" s="98">
        <v>0.03</v>
      </c>
      <c r="H134" s="99"/>
      <c r="I134" s="99"/>
      <c r="J134" s="100"/>
      <c r="K134" s="101"/>
      <c r="L134" s="101"/>
      <c r="M134" s="101"/>
      <c r="N134" s="101"/>
      <c r="O134" s="190">
        <f>G134*O131</f>
        <v>98560.521569999983</v>
      </c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</row>
    <row r="135" spans="1:35" ht="16.2" thickBot="1" x14ac:dyDescent="0.3">
      <c r="A135" s="83" t="s">
        <v>18</v>
      </c>
      <c r="B135" s="84"/>
      <c r="C135" s="85"/>
      <c r="D135" s="86"/>
      <c r="E135" s="87"/>
      <c r="F135" s="88"/>
      <c r="G135" s="89"/>
      <c r="H135" s="90"/>
      <c r="I135" s="91"/>
      <c r="J135" s="91"/>
      <c r="K135" s="92"/>
      <c r="L135" s="92"/>
      <c r="M135" s="92"/>
      <c r="N135" s="92"/>
      <c r="O135" s="31">
        <f>SUM(O131:O134)</f>
        <v>4040981.3843699992</v>
      </c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</row>
    <row r="136" spans="1:35" s="30" customFormat="1" x14ac:dyDescent="0.25">
      <c r="A136" s="32"/>
      <c r="B136" s="33"/>
      <c r="C136" s="34"/>
      <c r="D136" s="35"/>
      <c r="E136" s="37"/>
      <c r="F136" s="36"/>
      <c r="G136" s="37"/>
      <c r="H136" s="38"/>
      <c r="I136" s="60"/>
      <c r="J136" s="60"/>
      <c r="K136" s="39"/>
      <c r="L136" s="39"/>
      <c r="M136" s="39"/>
      <c r="N136" s="39"/>
      <c r="O136" s="40"/>
    </row>
    <row r="137" spans="1:35" s="30" customFormat="1" x14ac:dyDescent="0.25">
      <c r="A137" s="147"/>
      <c r="B137" s="223"/>
      <c r="C137" s="224"/>
      <c r="D137" s="225"/>
      <c r="E137" s="226"/>
      <c r="F137" s="227"/>
      <c r="G137" s="226"/>
      <c r="H137" s="228"/>
      <c r="I137" s="229"/>
      <c r="J137" s="229"/>
      <c r="K137" s="155"/>
      <c r="L137" s="155"/>
      <c r="M137" s="155"/>
      <c r="N137" s="155"/>
      <c r="O137" s="7"/>
    </row>
    <row r="138" spans="1:35" s="30" customFormat="1" ht="16.2" thickBot="1" x14ac:dyDescent="0.3">
      <c r="A138" s="41"/>
      <c r="B138" s="42"/>
      <c r="C138" s="43"/>
      <c r="D138" s="44"/>
      <c r="E138" s="67"/>
      <c r="F138" s="44"/>
      <c r="G138" s="45"/>
      <c r="H138" s="46"/>
      <c r="I138" s="61"/>
      <c r="J138" s="61"/>
      <c r="K138" s="47"/>
      <c r="L138" s="47"/>
      <c r="M138" s="47"/>
      <c r="N138" s="47"/>
      <c r="O138" s="4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</row>
    <row r="139" spans="1:35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</row>
    <row r="140" spans="1:35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</row>
    <row r="141" spans="1:35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</row>
    <row r="142" spans="1:35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</row>
    <row r="143" spans="1:35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</row>
    <row r="144" spans="1:35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</row>
    <row r="145" spans="1:35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</row>
    <row r="146" spans="1:35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</row>
    <row r="147" spans="1:35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</row>
    <row r="148" spans="1:35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</row>
    <row r="149" spans="1:35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</row>
    <row r="150" spans="1:35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</row>
    <row r="151" spans="1:35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</row>
    <row r="152" spans="1:35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</row>
    <row r="153" spans="1:35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</row>
    <row r="154" spans="1:35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</row>
    <row r="155" spans="1:35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</row>
    <row r="156" spans="1:35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</row>
    <row r="157" spans="1:35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</row>
    <row r="158" spans="1:35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</row>
    <row r="159" spans="1:35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</row>
    <row r="160" spans="1:35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</row>
  </sheetData>
  <mergeCells count="12">
    <mergeCell ref="C3:D3"/>
    <mergeCell ref="C4:D4"/>
    <mergeCell ref="C6:D6"/>
    <mergeCell ref="A131:B131"/>
    <mergeCell ref="C2:D2"/>
    <mergeCell ref="B70:B93"/>
    <mergeCell ref="B32:B48"/>
    <mergeCell ref="B56:B57"/>
    <mergeCell ref="B24:B30"/>
    <mergeCell ref="B65:B68"/>
    <mergeCell ref="B59:B63"/>
    <mergeCell ref="B96:B129"/>
  </mergeCells>
  <pageMargins left="0.25" right="0.25" top="0.75" bottom="0.75" header="0.3" footer="0.3"/>
  <pageSetup scale="63" fitToHeight="0" orientation="landscape" r:id="rId1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BQ59"/>
  <sheetViews>
    <sheetView view="pageBreakPreview" zoomScale="70" zoomScaleNormal="85" zoomScaleSheetLayoutView="70" workbookViewId="0">
      <pane ySplit="7" topLeftCell="A8" activePane="bottomLeft" state="frozen"/>
      <selection pane="bottomLeft" activeCell="A7" sqref="A7"/>
    </sheetView>
  </sheetViews>
  <sheetFormatPr defaultColWidth="9.81640625" defaultRowHeight="15.6" x14ac:dyDescent="0.25"/>
  <cols>
    <col min="1" max="1" width="5.1796875" style="9" customWidth="1"/>
    <col min="2" max="2" width="11.453125" style="10" customWidth="1"/>
    <col min="3" max="3" width="5.1796875" style="11" customWidth="1"/>
    <col min="4" max="4" width="47.6328125" style="12" customWidth="1"/>
    <col min="5" max="5" width="8.54296875" style="22" customWidth="1"/>
    <col min="6" max="6" width="6.36328125" style="13" customWidth="1"/>
    <col min="7" max="7" width="8.453125" style="22" customWidth="1"/>
    <col min="8" max="8" width="6.1796875" style="23" customWidth="1"/>
    <col min="9" max="10" width="10.81640625" style="62" customWidth="1"/>
    <col min="11" max="14" width="10.81640625" style="26" customWidth="1"/>
    <col min="15" max="15" width="11.81640625" style="14" customWidth="1"/>
    <col min="16" max="16" width="11.1796875" style="17" bestFit="1" customWidth="1"/>
    <col min="17" max="16384" width="9.81640625" style="17"/>
  </cols>
  <sheetData>
    <row r="1" spans="1:31" s="3" customFormat="1" ht="16.2" x14ac:dyDescent="0.3">
      <c r="A1" s="65" t="s">
        <v>0</v>
      </c>
      <c r="B1" s="1"/>
      <c r="C1" s="65" t="s">
        <v>88</v>
      </c>
      <c r="D1" s="65"/>
      <c r="E1" s="18"/>
      <c r="F1" s="2"/>
      <c r="G1" s="18"/>
      <c r="H1" s="19"/>
      <c r="I1" s="59"/>
      <c r="J1" s="59"/>
      <c r="K1" s="24"/>
      <c r="L1" s="24"/>
      <c r="M1" s="24"/>
      <c r="N1" s="24"/>
      <c r="O1" s="68" t="s">
        <v>106</v>
      </c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32.25" customHeight="1" x14ac:dyDescent="0.25">
      <c r="A2" s="4" t="s">
        <v>1</v>
      </c>
      <c r="B2" s="5"/>
      <c r="C2" s="201" t="s">
        <v>87</v>
      </c>
      <c r="D2" s="202"/>
      <c r="E2" s="182"/>
      <c r="F2" s="183"/>
      <c r="G2" s="183"/>
      <c r="H2" s="183"/>
      <c r="I2" s="184"/>
      <c r="J2" s="184"/>
      <c r="K2" s="183"/>
      <c r="L2" s="183"/>
      <c r="M2" s="183"/>
      <c r="N2" s="183"/>
      <c r="O2" s="6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16.2" x14ac:dyDescent="0.25">
      <c r="A3" s="8" t="s">
        <v>2</v>
      </c>
      <c r="B3" s="5"/>
      <c r="C3" s="195">
        <v>45519</v>
      </c>
      <c r="D3" s="196"/>
      <c r="E3" s="185"/>
      <c r="F3" s="186"/>
      <c r="G3" s="183"/>
      <c r="H3" s="183"/>
      <c r="I3" s="184"/>
      <c r="J3" s="184"/>
      <c r="K3" s="183"/>
      <c r="L3" s="183"/>
      <c r="M3" s="183"/>
      <c r="N3" s="183"/>
      <c r="O3" s="7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</row>
    <row r="4" spans="1:31" ht="16.2" x14ac:dyDescent="0.25">
      <c r="A4" s="8" t="s">
        <v>17</v>
      </c>
      <c r="B4" s="5"/>
      <c r="C4" s="195">
        <v>45607</v>
      </c>
      <c r="D4" s="196"/>
      <c r="E4" s="183"/>
      <c r="F4" s="186"/>
      <c r="G4" s="183"/>
      <c r="H4" s="183"/>
      <c r="I4" s="184"/>
      <c r="J4" s="184"/>
      <c r="K4" s="183"/>
      <c r="L4" s="183"/>
      <c r="M4" s="183"/>
      <c r="N4" s="183"/>
      <c r="O4" s="7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</row>
    <row r="5" spans="1:31" ht="16.2" x14ac:dyDescent="0.25">
      <c r="A5" s="27"/>
      <c r="B5" s="5"/>
      <c r="C5" s="187"/>
      <c r="D5" s="188"/>
      <c r="E5" s="188"/>
      <c r="F5" s="186"/>
      <c r="G5" s="183"/>
      <c r="H5" s="183"/>
      <c r="I5" s="184"/>
      <c r="J5" s="184"/>
      <c r="K5" s="183"/>
      <c r="L5" s="183"/>
      <c r="M5" s="183"/>
      <c r="N5" s="183"/>
      <c r="O5" s="7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ht="16.2" thickBot="1" x14ac:dyDescent="0.3">
      <c r="A6" s="69" t="s">
        <v>19</v>
      </c>
      <c r="B6" s="70"/>
      <c r="C6" s="197">
        <f>+O$34</f>
        <v>5325.1103399999993</v>
      </c>
      <c r="D6" s="198"/>
      <c r="E6" s="72"/>
      <c r="F6" s="71"/>
      <c r="G6" s="71"/>
      <c r="H6" s="71"/>
      <c r="I6" s="73"/>
      <c r="J6" s="73"/>
      <c r="K6" s="71"/>
      <c r="L6" s="71"/>
      <c r="M6" s="71"/>
      <c r="N6" s="71"/>
      <c r="O6" s="74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</row>
    <row r="7" spans="1:31" s="106" customFormat="1" ht="31.8" thickBot="1" x14ac:dyDescent="0.3">
      <c r="A7" s="165" t="s">
        <v>3</v>
      </c>
      <c r="B7" s="166" t="s">
        <v>4</v>
      </c>
      <c r="C7" s="167" t="s">
        <v>5</v>
      </c>
      <c r="D7" s="168" t="s">
        <v>6</v>
      </c>
      <c r="E7" s="168" t="s">
        <v>14</v>
      </c>
      <c r="F7" s="168" t="s">
        <v>7</v>
      </c>
      <c r="G7" s="168" t="s">
        <v>8</v>
      </c>
      <c r="H7" s="169" t="s">
        <v>9</v>
      </c>
      <c r="I7" s="165" t="s">
        <v>28</v>
      </c>
      <c r="J7" s="165" t="s">
        <v>29</v>
      </c>
      <c r="K7" s="165" t="s">
        <v>30</v>
      </c>
      <c r="L7" s="165" t="s">
        <v>31</v>
      </c>
      <c r="M7" s="165" t="s">
        <v>32</v>
      </c>
      <c r="N7" s="170" t="s">
        <v>10</v>
      </c>
      <c r="O7" s="171" t="s">
        <v>16</v>
      </c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</row>
    <row r="8" spans="1:31" s="113" customFormat="1" ht="16.2" thickBot="1" x14ac:dyDescent="0.3">
      <c r="A8" s="107" t="str">
        <f>IF(E8&lt;&gt;"",1+MAX($A7:A$8),"")</f>
        <v/>
      </c>
      <c r="B8" s="108"/>
      <c r="C8" s="109" t="s">
        <v>38</v>
      </c>
      <c r="D8" s="110" t="s">
        <v>11</v>
      </c>
      <c r="E8" s="75"/>
      <c r="F8" s="111"/>
      <c r="G8" s="76"/>
      <c r="H8" s="77"/>
      <c r="I8" s="78"/>
      <c r="J8" s="78"/>
      <c r="K8" s="79"/>
      <c r="L8" s="79"/>
      <c r="M8" s="79"/>
      <c r="N8" s="79"/>
      <c r="O8" s="112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</row>
    <row r="9" spans="1:31" s="113" customFormat="1" x14ac:dyDescent="0.25">
      <c r="A9" s="107">
        <f>IF(E9&lt;&gt;"",1+MAX($A$8:A8),"")</f>
        <v>1</v>
      </c>
      <c r="B9" s="114"/>
      <c r="C9" s="114"/>
      <c r="D9" s="57" t="s">
        <v>20</v>
      </c>
      <c r="E9" s="52">
        <v>1</v>
      </c>
      <c r="F9" s="53">
        <v>0</v>
      </c>
      <c r="G9" s="115">
        <f t="shared" ref="G9:G17" si="0">E9*(1+F9)</f>
        <v>1</v>
      </c>
      <c r="H9" s="116" t="s">
        <v>15</v>
      </c>
      <c r="I9" s="82">
        <v>0</v>
      </c>
      <c r="J9" s="82">
        <v>0</v>
      </c>
      <c r="K9" s="140">
        <f>+G9*I9</f>
        <v>0</v>
      </c>
      <c r="L9" s="140">
        <f>J9*G9</f>
        <v>0</v>
      </c>
      <c r="M9" s="117">
        <f>+I9+J9</f>
        <v>0</v>
      </c>
      <c r="N9" s="118">
        <f>+G9*M9</f>
        <v>0</v>
      </c>
      <c r="O9" s="119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</row>
    <row r="10" spans="1:31" s="113" customFormat="1" x14ac:dyDescent="0.25">
      <c r="A10" s="107">
        <f>IF(E10&lt;&gt;"",1+MAX($A$8:A9),"")</f>
        <v>2</v>
      </c>
      <c r="B10" s="114"/>
      <c r="C10" s="114"/>
      <c r="D10" s="64" t="s">
        <v>21</v>
      </c>
      <c r="E10" s="52">
        <v>1</v>
      </c>
      <c r="F10" s="53">
        <v>0</v>
      </c>
      <c r="G10" s="115">
        <f t="shared" si="0"/>
        <v>1</v>
      </c>
      <c r="H10" s="116" t="s">
        <v>15</v>
      </c>
      <c r="I10" s="156">
        <v>0</v>
      </c>
      <c r="J10" s="82">
        <v>0</v>
      </c>
      <c r="K10" s="141">
        <f t="shared" ref="K10:K17" si="1">IF(E10="","",G10*I10)</f>
        <v>0</v>
      </c>
      <c r="L10" s="141">
        <f t="shared" ref="L10:L17" si="2">IF(E10="","",G10*J10)</f>
        <v>0</v>
      </c>
      <c r="M10" s="157">
        <f t="shared" ref="M10:M17" si="3">IF(E10="","",I10+J10)</f>
        <v>0</v>
      </c>
      <c r="N10" s="123">
        <f t="shared" ref="N10:N17" si="4">IF(E10="","",M10*G10)</f>
        <v>0</v>
      </c>
      <c r="O10" s="119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</row>
    <row r="11" spans="1:31" s="113" customFormat="1" x14ac:dyDescent="0.25">
      <c r="A11" s="107">
        <f>IF(E11&lt;&gt;"",1+MAX($A$8:A10),"")</f>
        <v>3</v>
      </c>
      <c r="B11" s="114"/>
      <c r="C11" s="114"/>
      <c r="D11" s="64" t="s">
        <v>84</v>
      </c>
      <c r="E11" s="52">
        <v>1</v>
      </c>
      <c r="F11" s="53">
        <v>0</v>
      </c>
      <c r="G11" s="115">
        <f t="shared" si="0"/>
        <v>1</v>
      </c>
      <c r="H11" s="116" t="s">
        <v>15</v>
      </c>
      <c r="I11" s="156">
        <v>0</v>
      </c>
      <c r="J11" s="82">
        <v>0</v>
      </c>
      <c r="K11" s="141">
        <f t="shared" si="1"/>
        <v>0</v>
      </c>
      <c r="L11" s="141">
        <f t="shared" si="2"/>
        <v>0</v>
      </c>
      <c r="M11" s="157">
        <f t="shared" si="3"/>
        <v>0</v>
      </c>
      <c r="N11" s="123">
        <v>0</v>
      </c>
      <c r="O11" s="119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</row>
    <row r="12" spans="1:31" s="113" customFormat="1" x14ac:dyDescent="0.25">
      <c r="A12" s="107">
        <f>IF(E12&lt;&gt;"",1+MAX($A$8:A11),"")</f>
        <v>4</v>
      </c>
      <c r="B12" s="114"/>
      <c r="C12" s="114"/>
      <c r="D12" s="64" t="s">
        <v>22</v>
      </c>
      <c r="E12" s="52">
        <v>1</v>
      </c>
      <c r="F12" s="53">
        <v>0</v>
      </c>
      <c r="G12" s="115">
        <f t="shared" si="0"/>
        <v>1</v>
      </c>
      <c r="H12" s="116" t="s">
        <v>15</v>
      </c>
      <c r="I12" s="156">
        <v>0</v>
      </c>
      <c r="J12" s="82">
        <v>0</v>
      </c>
      <c r="K12" s="141">
        <f t="shared" si="1"/>
        <v>0</v>
      </c>
      <c r="L12" s="141">
        <f t="shared" si="2"/>
        <v>0</v>
      </c>
      <c r="M12" s="157">
        <f t="shared" si="3"/>
        <v>0</v>
      </c>
      <c r="N12" s="123">
        <f t="shared" si="4"/>
        <v>0</v>
      </c>
      <c r="O12" s="119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</row>
    <row r="13" spans="1:31" s="113" customFormat="1" x14ac:dyDescent="0.25">
      <c r="A13" s="107">
        <f>IF(E13&lt;&gt;"",1+MAX($A$8:A12),"")</f>
        <v>5</v>
      </c>
      <c r="B13" s="120"/>
      <c r="C13" s="121"/>
      <c r="D13" s="64" t="s">
        <v>23</v>
      </c>
      <c r="E13" s="52">
        <v>1</v>
      </c>
      <c r="F13" s="16">
        <v>0</v>
      </c>
      <c r="G13" s="122">
        <f t="shared" si="0"/>
        <v>1</v>
      </c>
      <c r="H13" s="121" t="s">
        <v>15</v>
      </c>
      <c r="I13" s="156">
        <v>0</v>
      </c>
      <c r="J13" s="82">
        <v>0</v>
      </c>
      <c r="K13" s="141">
        <f t="shared" si="1"/>
        <v>0</v>
      </c>
      <c r="L13" s="141">
        <f t="shared" si="2"/>
        <v>0</v>
      </c>
      <c r="M13" s="157">
        <f t="shared" si="3"/>
        <v>0</v>
      </c>
      <c r="N13" s="123">
        <f t="shared" si="4"/>
        <v>0</v>
      </c>
      <c r="O13" s="119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</row>
    <row r="14" spans="1:31" s="113" customFormat="1" x14ac:dyDescent="0.25">
      <c r="A14" s="107">
        <f>IF(E14&lt;&gt;"",1+MAX($A$8:A13),"")</f>
        <v>6</v>
      </c>
      <c r="B14" s="120"/>
      <c r="C14" s="121"/>
      <c r="D14" s="64" t="s">
        <v>24</v>
      </c>
      <c r="E14" s="52">
        <v>1</v>
      </c>
      <c r="F14" s="16">
        <v>0</v>
      </c>
      <c r="G14" s="122">
        <f t="shared" si="0"/>
        <v>1</v>
      </c>
      <c r="H14" s="121" t="s">
        <v>15</v>
      </c>
      <c r="I14" s="156">
        <v>0</v>
      </c>
      <c r="J14" s="82">
        <v>0</v>
      </c>
      <c r="K14" s="141">
        <f t="shared" si="1"/>
        <v>0</v>
      </c>
      <c r="L14" s="141">
        <f t="shared" si="2"/>
        <v>0</v>
      </c>
      <c r="M14" s="157">
        <f t="shared" si="3"/>
        <v>0</v>
      </c>
      <c r="N14" s="123">
        <f t="shared" si="4"/>
        <v>0</v>
      </c>
      <c r="O14" s="119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</row>
    <row r="15" spans="1:31" s="113" customFormat="1" x14ac:dyDescent="0.25">
      <c r="A15" s="107">
        <f>IF(E15&lt;&gt;"",1+MAX($A$8:A14),"")</f>
        <v>7</v>
      </c>
      <c r="B15" s="120"/>
      <c r="C15" s="15"/>
      <c r="D15" s="64" t="s">
        <v>25</v>
      </c>
      <c r="E15" s="52">
        <v>1</v>
      </c>
      <c r="F15" s="16">
        <v>0</v>
      </c>
      <c r="G15" s="122">
        <f t="shared" si="0"/>
        <v>1</v>
      </c>
      <c r="H15" s="121" t="s">
        <v>15</v>
      </c>
      <c r="I15" s="156">
        <v>0</v>
      </c>
      <c r="J15" s="82">
        <v>0</v>
      </c>
      <c r="K15" s="141">
        <f t="shared" si="1"/>
        <v>0</v>
      </c>
      <c r="L15" s="141">
        <f t="shared" si="2"/>
        <v>0</v>
      </c>
      <c r="M15" s="157">
        <f t="shared" si="3"/>
        <v>0</v>
      </c>
      <c r="N15" s="123">
        <f t="shared" si="4"/>
        <v>0</v>
      </c>
      <c r="O15" s="119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</row>
    <row r="16" spans="1:31" s="113" customFormat="1" x14ac:dyDescent="0.25">
      <c r="A16" s="107">
        <f>IF(E16&lt;&gt;"",1+MAX($A$8:A15),"")</f>
        <v>8</v>
      </c>
      <c r="B16" s="120"/>
      <c r="C16" s="121"/>
      <c r="D16" s="64" t="s">
        <v>26</v>
      </c>
      <c r="E16" s="52">
        <v>1</v>
      </c>
      <c r="F16" s="16">
        <v>0</v>
      </c>
      <c r="G16" s="122">
        <f t="shared" si="0"/>
        <v>1</v>
      </c>
      <c r="H16" s="121" t="s">
        <v>15</v>
      </c>
      <c r="I16" s="156">
        <v>0</v>
      </c>
      <c r="J16" s="82">
        <v>0</v>
      </c>
      <c r="K16" s="141">
        <f t="shared" si="1"/>
        <v>0</v>
      </c>
      <c r="L16" s="141">
        <f t="shared" si="2"/>
        <v>0</v>
      </c>
      <c r="M16" s="157">
        <f t="shared" si="3"/>
        <v>0</v>
      </c>
      <c r="N16" s="123">
        <f t="shared" si="4"/>
        <v>0</v>
      </c>
      <c r="O16" s="119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</row>
    <row r="17" spans="1:69" s="113" customFormat="1" x14ac:dyDescent="0.25">
      <c r="A17" s="107">
        <f>IF(E17&lt;&gt;"",1+MAX($A$8:A16),"")</f>
        <v>9</v>
      </c>
      <c r="B17" s="120"/>
      <c r="C17" s="121"/>
      <c r="D17" s="64" t="s">
        <v>27</v>
      </c>
      <c r="E17" s="52">
        <v>1</v>
      </c>
      <c r="F17" s="16">
        <v>0</v>
      </c>
      <c r="G17" s="122">
        <f t="shared" si="0"/>
        <v>1</v>
      </c>
      <c r="H17" s="121" t="s">
        <v>15</v>
      </c>
      <c r="I17" s="156">
        <v>0</v>
      </c>
      <c r="J17" s="82">
        <v>0</v>
      </c>
      <c r="K17" s="141">
        <f t="shared" si="1"/>
        <v>0</v>
      </c>
      <c r="L17" s="141">
        <f t="shared" si="2"/>
        <v>0</v>
      </c>
      <c r="M17" s="157">
        <f t="shared" si="3"/>
        <v>0</v>
      </c>
      <c r="N17" s="123">
        <f t="shared" si="4"/>
        <v>0</v>
      </c>
      <c r="O17" s="119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</row>
    <row r="18" spans="1:69" s="128" customFormat="1" ht="16.2" thickBot="1" x14ac:dyDescent="0.3">
      <c r="A18" s="107" t="str">
        <f>IF(E18&lt;&gt;"",1+MAX($A$8:A17),"")</f>
        <v/>
      </c>
      <c r="B18" s="124"/>
      <c r="C18" s="125"/>
      <c r="D18" s="126"/>
      <c r="E18" s="15"/>
      <c r="F18" s="54"/>
      <c r="G18" s="55"/>
      <c r="H18" s="56"/>
      <c r="I18" s="63"/>
      <c r="J18" s="63"/>
      <c r="K18" s="141"/>
      <c r="L18" s="141"/>
      <c r="M18" s="117"/>
      <c r="N18" s="123"/>
      <c r="O18" s="127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</row>
    <row r="19" spans="1:69" s="113" customFormat="1" ht="16.2" thickBot="1" x14ac:dyDescent="0.3">
      <c r="A19" s="107" t="str">
        <f>IF(E19&lt;&gt;"",1+MAX($A$8:A18),"")</f>
        <v/>
      </c>
      <c r="B19" s="173"/>
      <c r="C19" s="174"/>
      <c r="D19" s="175" t="s">
        <v>33</v>
      </c>
      <c r="E19" s="66"/>
      <c r="F19" s="49"/>
      <c r="G19" s="49"/>
      <c r="H19" s="50"/>
      <c r="I19" s="51"/>
      <c r="J19" s="51"/>
      <c r="K19" s="142">
        <f>SUM(K9:K18)</f>
        <v>0</v>
      </c>
      <c r="L19" s="142">
        <f>SUM(L9:L18)</f>
        <v>0</v>
      </c>
      <c r="M19" s="129"/>
      <c r="N19" s="130"/>
      <c r="O19" s="131">
        <f>SUM(N9:N18)</f>
        <v>0</v>
      </c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</row>
    <row r="20" spans="1:69" s="113" customFormat="1" ht="16.2" thickBot="1" x14ac:dyDescent="0.3">
      <c r="A20" s="107" t="str">
        <f>IF(E20&lt;&gt;"",1+MAX($A$8:A19),"")</f>
        <v/>
      </c>
      <c r="B20" s="158"/>
      <c r="C20" s="159"/>
      <c r="D20" s="160"/>
      <c r="E20" s="161"/>
      <c r="F20" s="162"/>
      <c r="G20" s="163"/>
      <c r="H20" s="158"/>
      <c r="I20" s="164"/>
      <c r="J20" s="164"/>
      <c r="K20" s="143"/>
      <c r="L20" s="143"/>
      <c r="M20" s="28"/>
      <c r="N20" s="28"/>
      <c r="O20" s="119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</row>
    <row r="21" spans="1:69" s="113" customFormat="1" ht="16.2" thickBot="1" x14ac:dyDescent="0.3">
      <c r="A21" s="107" t="str">
        <f>IF(E21&lt;&gt;"",1+MAX($A$8:A20),"")</f>
        <v/>
      </c>
      <c r="B21" s="108"/>
      <c r="C21" s="109" t="s">
        <v>39</v>
      </c>
      <c r="D21" s="110" t="s">
        <v>40</v>
      </c>
      <c r="E21" s="75"/>
      <c r="F21" s="111"/>
      <c r="G21" s="76"/>
      <c r="H21" s="77"/>
      <c r="I21" s="78"/>
      <c r="J21" s="78"/>
      <c r="K21" s="144"/>
      <c r="L21" s="144"/>
      <c r="M21" s="79"/>
      <c r="N21" s="79"/>
      <c r="O21" s="112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</row>
    <row r="22" spans="1:69" s="113" customFormat="1" ht="16.2" thickBot="1" x14ac:dyDescent="0.3">
      <c r="A22" s="107" t="str">
        <f>IF(E22&lt;&gt;"",1+MAX($A$8:A21),"")</f>
        <v/>
      </c>
      <c r="B22" s="132"/>
      <c r="C22" s="133"/>
      <c r="D22" s="134" t="s">
        <v>41</v>
      </c>
      <c r="E22" s="80"/>
      <c r="F22" s="135" t="str">
        <f t="shared" ref="F22:F24" si="5">IF(E22="","",10%)</f>
        <v/>
      </c>
      <c r="G22" s="21" t="str">
        <f t="shared" ref="G22:G24" si="6">IF(E22="","",E22*(1+F22))</f>
        <v/>
      </c>
      <c r="H22" s="20"/>
      <c r="I22" s="25" t="s">
        <v>105</v>
      </c>
      <c r="J22" s="25" t="s">
        <v>105</v>
      </c>
      <c r="K22" s="145" t="str">
        <f t="shared" ref="K22:K24" si="7">IF(E22="","",G22*I22)</f>
        <v/>
      </c>
      <c r="L22" s="145" t="str">
        <f t="shared" ref="L22:L24" si="8">IF(E22="","",G22*J22)</f>
        <v/>
      </c>
      <c r="M22" s="29" t="str">
        <f t="shared" ref="M22:M24" si="9">IF(E22="","",I22+J22)</f>
        <v/>
      </c>
      <c r="N22" s="29" t="str">
        <f t="shared" ref="N22:N24" si="10">IF(E22="","",M22*G22)</f>
        <v/>
      </c>
      <c r="O22" s="119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</row>
    <row r="23" spans="1:69" s="128" customFormat="1" ht="16.2" thickBot="1" x14ac:dyDescent="0.3">
      <c r="A23" s="107" t="str">
        <f>IF(E23&lt;&gt;"",1+MAX($A$8:A22),"")</f>
        <v/>
      </c>
      <c r="B23" s="124"/>
      <c r="C23" s="125"/>
      <c r="D23" s="81" t="s">
        <v>42</v>
      </c>
      <c r="E23" s="15"/>
      <c r="F23" s="54" t="str">
        <f t="shared" si="5"/>
        <v/>
      </c>
      <c r="G23" s="55" t="str">
        <f t="shared" si="6"/>
        <v/>
      </c>
      <c r="H23" s="56"/>
      <c r="I23" s="63" t="s">
        <v>105</v>
      </c>
      <c r="J23" s="63" t="s">
        <v>105</v>
      </c>
      <c r="K23" s="146" t="str">
        <f t="shared" si="7"/>
        <v/>
      </c>
      <c r="L23" s="146" t="str">
        <f t="shared" si="8"/>
        <v/>
      </c>
      <c r="M23" s="136" t="str">
        <f t="shared" si="9"/>
        <v/>
      </c>
      <c r="N23" s="137" t="str">
        <f t="shared" si="10"/>
        <v/>
      </c>
      <c r="O23" s="127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</row>
    <row r="24" spans="1:69" s="128" customFormat="1" ht="15.75" customHeight="1" thickBot="1" x14ac:dyDescent="0.3">
      <c r="A24" s="107">
        <f>IF(E24&lt;&gt;"",1+MAX($A$8:A23),"")</f>
        <v>10</v>
      </c>
      <c r="B24" s="203" t="s">
        <v>80</v>
      </c>
      <c r="C24" s="125"/>
      <c r="D24" s="104" t="s">
        <v>97</v>
      </c>
      <c r="E24" s="138">
        <v>41.87</v>
      </c>
      <c r="F24" s="16">
        <f t="shared" si="5"/>
        <v>0.1</v>
      </c>
      <c r="G24" s="139">
        <f t="shared" si="6"/>
        <v>46.057000000000002</v>
      </c>
      <c r="H24" s="103" t="s">
        <v>70</v>
      </c>
      <c r="I24" s="82">
        <v>58</v>
      </c>
      <c r="J24" s="82">
        <v>0</v>
      </c>
      <c r="K24" s="141">
        <f t="shared" si="7"/>
        <v>2671.306</v>
      </c>
      <c r="L24" s="141">
        <f t="shared" si="8"/>
        <v>0</v>
      </c>
      <c r="M24" s="117">
        <f t="shared" si="9"/>
        <v>58</v>
      </c>
      <c r="N24" s="123">
        <f t="shared" si="10"/>
        <v>2671.306</v>
      </c>
      <c r="O24" s="127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</row>
    <row r="25" spans="1:69" s="128" customFormat="1" ht="16.2" thickBot="1" x14ac:dyDescent="0.3">
      <c r="A25" s="107" t="str">
        <f>IF(E25&lt;&gt;"",1+MAX($A$8:A24),"")</f>
        <v/>
      </c>
      <c r="B25" s="204"/>
      <c r="C25" s="125"/>
      <c r="D25" s="81" t="s">
        <v>43</v>
      </c>
      <c r="E25" s="15"/>
      <c r="F25" s="54" t="str">
        <f>IF(E25="","",10%)</f>
        <v/>
      </c>
      <c r="G25" s="55" t="str">
        <f>IF(E25="","",E25*(1+F25))</f>
        <v/>
      </c>
      <c r="H25" s="56"/>
      <c r="I25" s="63" t="s">
        <v>105</v>
      </c>
      <c r="J25" s="63" t="s">
        <v>105</v>
      </c>
      <c r="K25" s="146" t="str">
        <f>IF(E25="","",G25*I25)</f>
        <v/>
      </c>
      <c r="L25" s="146" t="str">
        <f>IF(E25="","",G25*J25)</f>
        <v/>
      </c>
      <c r="M25" s="136" t="str">
        <f>IF(E25="","",I25+J25)</f>
        <v/>
      </c>
      <c r="N25" s="137" t="str">
        <f>IF(E25="","",M25*G25)</f>
        <v/>
      </c>
      <c r="O25" s="127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</row>
    <row r="26" spans="1:69" s="128" customFormat="1" x14ac:dyDescent="0.25">
      <c r="A26" s="107">
        <f>IF(E26&lt;&gt;"",1+MAX($A$8:A25),"")</f>
        <v>11</v>
      </c>
      <c r="B26" s="204"/>
      <c r="C26" s="125"/>
      <c r="D26" s="104" t="s">
        <v>44</v>
      </c>
      <c r="E26" s="138">
        <v>41.87</v>
      </c>
      <c r="F26" s="16">
        <f>IF(E26="","",10%)</f>
        <v>0.1</v>
      </c>
      <c r="G26" s="139">
        <f>IF(E26="","",E26*(1+F26))</f>
        <v>46.057000000000002</v>
      </c>
      <c r="H26" s="103" t="s">
        <v>70</v>
      </c>
      <c r="I26" s="82">
        <v>36</v>
      </c>
      <c r="J26" s="82">
        <v>0</v>
      </c>
      <c r="K26" s="141">
        <f>IF(E26="","",G26*I26)</f>
        <v>1658.0520000000001</v>
      </c>
      <c r="L26" s="141">
        <f>IF(E26="","",G26*J26)</f>
        <v>0</v>
      </c>
      <c r="M26" s="117">
        <f>IF(E26="","",I26+J26)</f>
        <v>36</v>
      </c>
      <c r="N26" s="123">
        <f>IF(E26="","",M26*G26)</f>
        <v>1658.0520000000001</v>
      </c>
      <c r="O26" s="127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</row>
    <row r="27" spans="1:69" s="128" customFormat="1" ht="16.2" thickBot="1" x14ac:dyDescent="0.3">
      <c r="A27" s="107" t="str">
        <f>IF(E27&lt;&gt;"",1+MAX($A$8:A26),"")</f>
        <v/>
      </c>
      <c r="B27" s="124"/>
      <c r="C27" s="125"/>
      <c r="D27" s="126"/>
      <c r="E27" s="15"/>
      <c r="F27" s="54"/>
      <c r="G27" s="55"/>
      <c r="H27" s="56"/>
      <c r="I27" s="63"/>
      <c r="J27" s="63"/>
      <c r="K27" s="141"/>
      <c r="L27" s="141"/>
      <c r="M27" s="117"/>
      <c r="N27" s="123"/>
      <c r="O27" s="127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</row>
    <row r="28" spans="1:69" s="113" customFormat="1" ht="16.2" thickBot="1" x14ac:dyDescent="0.3">
      <c r="A28" s="172" t="str">
        <f>IF(E28&lt;&gt;"",1+MAX($A$8:A27),"")</f>
        <v/>
      </c>
      <c r="B28" s="173"/>
      <c r="C28" s="174"/>
      <c r="D28" s="175" t="s">
        <v>35</v>
      </c>
      <c r="E28" s="66"/>
      <c r="F28" s="49"/>
      <c r="G28" s="49"/>
      <c r="H28" s="50"/>
      <c r="I28" s="51"/>
      <c r="J28" s="51"/>
      <c r="K28" s="142">
        <f>SUM(K22:K27)</f>
        <v>4329.3580000000002</v>
      </c>
      <c r="L28" s="142">
        <f>SUM(L22:L27)</f>
        <v>0</v>
      </c>
      <c r="M28" s="129"/>
      <c r="N28" s="130"/>
      <c r="O28" s="131">
        <f>SUM(N22:N27)</f>
        <v>4329.3580000000002</v>
      </c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</row>
    <row r="29" spans="1:69" x14ac:dyDescent="0.25">
      <c r="A29" s="176" t="str">
        <f>IF(E29&lt;&gt;"",1+MAX($A$8:A28),"")</f>
        <v/>
      </c>
      <c r="B29" s="177"/>
      <c r="C29" s="178"/>
      <c r="D29" s="179"/>
      <c r="E29" s="161"/>
      <c r="F29" s="180"/>
      <c r="G29" s="163"/>
      <c r="H29" s="158"/>
      <c r="I29" s="164"/>
      <c r="J29" s="164"/>
      <c r="K29" s="181"/>
      <c r="L29" s="181"/>
      <c r="M29" s="181"/>
      <c r="N29" s="93"/>
      <c r="O29" s="189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</row>
    <row r="30" spans="1:69" x14ac:dyDescent="0.25">
      <c r="A30" s="199" t="s">
        <v>12</v>
      </c>
      <c r="B30" s="200"/>
      <c r="C30" s="94"/>
      <c r="D30" s="95"/>
      <c r="E30" s="96"/>
      <c r="F30" s="97"/>
      <c r="G30" s="98"/>
      <c r="H30" s="99"/>
      <c r="I30" s="99"/>
      <c r="J30" s="100"/>
      <c r="K30" s="101">
        <f>SUM(K9:K28)/2</f>
        <v>4329.3580000000002</v>
      </c>
      <c r="L30" s="101">
        <f>SUM(L9:L28)/2</f>
        <v>0</v>
      </c>
      <c r="M30" s="101"/>
      <c r="N30" s="101"/>
      <c r="O30" s="190">
        <f>SUM(O9:O28)</f>
        <v>4329.3580000000002</v>
      </c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</row>
    <row r="31" spans="1:69" x14ac:dyDescent="0.25">
      <c r="A31" s="191" t="s">
        <v>13</v>
      </c>
      <c r="B31" s="102"/>
      <c r="C31" s="94"/>
      <c r="D31" s="95"/>
      <c r="E31" s="96"/>
      <c r="F31" s="97"/>
      <c r="G31" s="98">
        <v>0.15</v>
      </c>
      <c r="H31" s="99"/>
      <c r="I31" s="99"/>
      <c r="J31" s="100"/>
      <c r="K31" s="101"/>
      <c r="L31" s="101"/>
      <c r="M31" s="101"/>
      <c r="N31" s="101"/>
      <c r="O31" s="190">
        <f>O30*G31</f>
        <v>649.40369999999996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</row>
    <row r="32" spans="1:69" x14ac:dyDescent="0.25">
      <c r="A32" s="191" t="s">
        <v>36</v>
      </c>
      <c r="B32" s="102"/>
      <c r="C32" s="94"/>
      <c r="D32" s="95"/>
      <c r="E32" s="96"/>
      <c r="F32" s="97"/>
      <c r="G32" s="98">
        <v>0.05</v>
      </c>
      <c r="H32" s="99"/>
      <c r="I32" s="99"/>
      <c r="J32" s="100"/>
      <c r="K32" s="101"/>
      <c r="L32" s="101"/>
      <c r="M32" s="101"/>
      <c r="N32" s="101"/>
      <c r="O32" s="190">
        <f>O30*G32</f>
        <v>216.46790000000001</v>
      </c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</row>
    <row r="33" spans="1:35" x14ac:dyDescent="0.25">
      <c r="A33" s="191" t="s">
        <v>37</v>
      </c>
      <c r="B33" s="102"/>
      <c r="C33" s="94"/>
      <c r="D33" s="95"/>
      <c r="E33" s="96"/>
      <c r="F33" s="97"/>
      <c r="G33" s="98">
        <v>0.03</v>
      </c>
      <c r="H33" s="99"/>
      <c r="I33" s="99"/>
      <c r="J33" s="100"/>
      <c r="K33" s="101"/>
      <c r="L33" s="101"/>
      <c r="M33" s="101"/>
      <c r="N33" s="101"/>
      <c r="O33" s="190">
        <f>G33*O30</f>
        <v>129.88074</v>
      </c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</row>
    <row r="34" spans="1:35" ht="16.2" thickBot="1" x14ac:dyDescent="0.3">
      <c r="A34" s="83" t="s">
        <v>18</v>
      </c>
      <c r="B34" s="84"/>
      <c r="C34" s="85"/>
      <c r="D34" s="86"/>
      <c r="E34" s="87"/>
      <c r="F34" s="88"/>
      <c r="G34" s="89"/>
      <c r="H34" s="90"/>
      <c r="I34" s="91"/>
      <c r="J34" s="91"/>
      <c r="K34" s="92"/>
      <c r="L34" s="92"/>
      <c r="M34" s="92"/>
      <c r="N34" s="92"/>
      <c r="O34" s="31">
        <f>SUM(O30:O33)</f>
        <v>5325.1103399999993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</row>
    <row r="35" spans="1:35" s="30" customFormat="1" x14ac:dyDescent="0.25">
      <c r="A35" s="32"/>
      <c r="B35" s="33"/>
      <c r="C35" s="34"/>
      <c r="D35" s="35"/>
      <c r="E35" s="37"/>
      <c r="F35" s="36"/>
      <c r="G35" s="37"/>
      <c r="H35" s="38"/>
      <c r="I35" s="60"/>
      <c r="J35" s="60"/>
      <c r="K35" s="39"/>
      <c r="L35" s="39"/>
      <c r="M35" s="39"/>
      <c r="N35" s="39"/>
      <c r="O35" s="40"/>
    </row>
    <row r="36" spans="1:35" s="30" customFormat="1" x14ac:dyDescent="0.25">
      <c r="A36" s="147"/>
      <c r="B36" s="148"/>
      <c r="C36" s="149"/>
      <c r="D36" s="150"/>
      <c r="E36" s="151"/>
      <c r="F36" s="152"/>
      <c r="G36" s="151"/>
      <c r="H36" s="153"/>
      <c r="I36" s="154"/>
      <c r="J36" s="154"/>
      <c r="K36" s="155"/>
      <c r="L36" s="155"/>
      <c r="M36" s="155"/>
      <c r="N36" s="155"/>
      <c r="O36" s="7"/>
    </row>
    <row r="37" spans="1:35" s="30" customFormat="1" ht="16.2" thickBot="1" x14ac:dyDescent="0.3">
      <c r="A37" s="41"/>
      <c r="B37" s="42"/>
      <c r="C37" s="43"/>
      <c r="D37" s="44"/>
      <c r="E37" s="67"/>
      <c r="F37" s="44"/>
      <c r="G37" s="45"/>
      <c r="H37" s="46"/>
      <c r="I37" s="61"/>
      <c r="J37" s="61"/>
      <c r="K37" s="47"/>
      <c r="L37" s="47"/>
      <c r="M37" s="47"/>
      <c r="N37" s="47"/>
      <c r="O37" s="4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</row>
    <row r="41" spans="1:35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</row>
    <row r="45" spans="1:35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</row>
    <row r="47" spans="1:35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</row>
    <row r="48" spans="1:35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</row>
    <row r="49" spans="1:35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</row>
    <row r="50" spans="1:35" x14ac:dyDescent="0.2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</row>
    <row r="51" spans="1:35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</row>
    <row r="52" spans="1:35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</row>
    <row r="53" spans="1:35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</row>
    <row r="54" spans="1:35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</row>
    <row r="55" spans="1:35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</row>
    <row r="56" spans="1:35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</row>
    <row r="57" spans="1:35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</row>
    <row r="58" spans="1:35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</row>
    <row r="59" spans="1:35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</sheetData>
  <mergeCells count="6">
    <mergeCell ref="B24:B26"/>
    <mergeCell ref="A30:B30"/>
    <mergeCell ref="C2:D2"/>
    <mergeCell ref="C3:D3"/>
    <mergeCell ref="C4:D4"/>
    <mergeCell ref="C6:D6"/>
  </mergeCells>
  <pageMargins left="0.25" right="0.25" top="0.75" bottom="0.75" header="0.3" footer="0.3"/>
  <pageSetup scale="61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8F3B066A-FD4C-42E3-8B36-C09625102AE4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DETAILED ESTIMATE</vt:lpstr>
      <vt:lpstr>Adders (4' Excavate)</vt:lpstr>
      <vt:lpstr>'Adders (4'' Excavate)'!Print_Area</vt:lpstr>
      <vt:lpstr>'DETAILED ESTIMATE'!Print_Area</vt:lpstr>
      <vt:lpstr>'Adders (4'' Excavate)'!Print_Titles</vt:lpstr>
      <vt:lpstr>'DETAILED ESTIMATE'!Print_Titles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</dc:creator>
  <cp:lastModifiedBy>HP</cp:lastModifiedBy>
  <cp:lastPrinted>2024-11-11T21:18:13Z</cp:lastPrinted>
  <dcterms:created xsi:type="dcterms:W3CDTF">2020-03-21T19:02:02Z</dcterms:created>
  <dcterms:modified xsi:type="dcterms:W3CDTF">2025-01-09T20:36:30Z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{8F3B066A-FD4C-42E3-8B36-C09625102AE4}</vt:lpwstr>
  </property>
  <property fmtid="{D5CDD505-2E9C-101B-9397-08002B2CF9AE}" pid="5" name="PS9Connected">
    <vt:bool>true</vt:bool>
  </property>
</Properties>
</file>