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CFA96ED-8ED0-4AF2-8521-117CA9F8FBA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General Summary" sheetId="4" r:id="rId1"/>
    <sheet name="Takeoff Breakdown" sheetId="1" r:id="rId2"/>
    <sheet name="LABOR SHEET" sheetId="6" r:id="rId3"/>
  </sheets>
  <definedNames>
    <definedName name="_xlnm._FilterDatabase" localSheetId="1" hidden="1">'Takeoff Breakdown'!$A$8:$AJ$33</definedName>
    <definedName name="_xlnm.Print_Area" localSheetId="0">'General Summary'!$A$1:$N$11</definedName>
    <definedName name="_xlnm.Print_Area" localSheetId="1">'Takeoff Breakdown'!$A$2:$Q$33</definedName>
    <definedName name="_xlnm.Print_Titles" localSheetId="1">'Takeoff Breakdown'!$1:$6</definedName>
  </definedNames>
  <calcPr calcId="181029"/>
</workbook>
</file>

<file path=xl/calcChain.xml><?xml version="1.0" encoding="utf-8"?>
<calcChain xmlns="http://schemas.openxmlformats.org/spreadsheetml/2006/main">
  <c r="Q33" i="1" l="1"/>
  <c r="Q32" i="1"/>
  <c r="Q31" i="1"/>
  <c r="Q30" i="1"/>
  <c r="Q29" i="1"/>
  <c r="Q28" i="1"/>
  <c r="O27" i="1"/>
  <c r="M27" i="1"/>
  <c r="A26" i="1"/>
  <c r="Q25" i="1"/>
  <c r="A25" i="1"/>
  <c r="A24" i="1"/>
  <c r="Q23" i="1"/>
  <c r="P23" i="1"/>
  <c r="O23" i="1"/>
  <c r="M23" i="1"/>
  <c r="L23" i="1"/>
  <c r="K23" i="1"/>
  <c r="J23" i="1"/>
  <c r="G23" i="1"/>
  <c r="A23" i="1"/>
  <c r="Q22" i="1"/>
  <c r="P22" i="1"/>
  <c r="O22" i="1"/>
  <c r="M22" i="1"/>
  <c r="L22" i="1"/>
  <c r="K22" i="1"/>
  <c r="J22" i="1"/>
  <c r="G22" i="1"/>
  <c r="A22" i="1"/>
  <c r="Q21" i="1"/>
  <c r="P21" i="1"/>
  <c r="O21" i="1"/>
  <c r="M21" i="1"/>
  <c r="L21" i="1"/>
  <c r="K21" i="1"/>
  <c r="J21" i="1"/>
  <c r="G21" i="1"/>
  <c r="A21" i="1"/>
  <c r="Q20" i="1"/>
  <c r="P20" i="1"/>
  <c r="O20" i="1"/>
  <c r="M20" i="1"/>
  <c r="L20" i="1"/>
  <c r="K20" i="1"/>
  <c r="J20" i="1"/>
  <c r="G20" i="1"/>
  <c r="A20" i="1"/>
  <c r="Q19" i="1"/>
  <c r="P19" i="1"/>
  <c r="O19" i="1"/>
  <c r="M19" i="1"/>
  <c r="L19" i="1"/>
  <c r="K19" i="1"/>
  <c r="J19" i="1"/>
  <c r="G19" i="1"/>
  <c r="A19" i="1"/>
  <c r="Q18" i="1"/>
  <c r="P18" i="1"/>
  <c r="O18" i="1"/>
  <c r="M18" i="1"/>
  <c r="L18" i="1"/>
  <c r="K18" i="1"/>
  <c r="J18" i="1"/>
  <c r="G18" i="1"/>
  <c r="A18" i="1"/>
  <c r="Q17" i="1"/>
  <c r="P17" i="1"/>
  <c r="O17" i="1"/>
  <c r="M17" i="1"/>
  <c r="L17" i="1"/>
  <c r="K17" i="1"/>
  <c r="J17" i="1"/>
  <c r="G17" i="1"/>
  <c r="A17" i="1"/>
  <c r="Q16" i="1"/>
  <c r="P16" i="1"/>
  <c r="O16" i="1"/>
  <c r="M16" i="1"/>
  <c r="L16" i="1"/>
  <c r="K16" i="1"/>
  <c r="J16" i="1"/>
  <c r="G16" i="1"/>
  <c r="A16" i="1"/>
  <c r="Q15" i="1"/>
  <c r="P15" i="1"/>
  <c r="O15" i="1"/>
  <c r="M15" i="1"/>
  <c r="L15" i="1"/>
  <c r="K15" i="1"/>
  <c r="J15" i="1"/>
  <c r="G15" i="1"/>
  <c r="A15" i="1"/>
  <c r="A14" i="1"/>
  <c r="A13" i="1"/>
  <c r="Q12" i="1"/>
  <c r="P12" i="1"/>
  <c r="O12" i="1"/>
  <c r="M12" i="1"/>
  <c r="L12" i="1"/>
  <c r="K12" i="1"/>
  <c r="J12" i="1"/>
  <c r="G12" i="1"/>
  <c r="A12" i="1"/>
  <c r="Q11" i="1"/>
  <c r="P11" i="1"/>
  <c r="O11" i="1"/>
  <c r="M11" i="1"/>
  <c r="L11" i="1"/>
  <c r="K11" i="1"/>
  <c r="J11" i="1"/>
  <c r="G11" i="1"/>
  <c r="A11" i="1"/>
  <c r="Q10" i="1"/>
  <c r="P10" i="1"/>
  <c r="O10" i="1"/>
  <c r="M10" i="1"/>
  <c r="L10" i="1"/>
  <c r="K10" i="1"/>
  <c r="J10" i="1"/>
  <c r="G10" i="1"/>
  <c r="A10" i="1"/>
  <c r="A9" i="1"/>
  <c r="A8" i="1"/>
  <c r="A7" i="1"/>
  <c r="C11" i="4"/>
  <c r="C10" i="4"/>
  <c r="C9" i="4"/>
  <c r="C8" i="4"/>
  <c r="C7" i="4"/>
  <c r="C5" i="4"/>
  <c r="C4" i="4"/>
</calcChain>
</file>

<file path=xl/sharedStrings.xml><?xml version="1.0" encoding="utf-8"?>
<sst xmlns="http://schemas.openxmlformats.org/spreadsheetml/2006/main" count="127" uniqueCount="101">
  <si>
    <t>GENERAL SUMMARY</t>
  </si>
  <si>
    <t>DIVISION NO.</t>
  </si>
  <si>
    <t>DESCRIPTION</t>
  </si>
  <si>
    <t>TOTAL DIV. COST</t>
  </si>
  <si>
    <t>Earthwork</t>
  </si>
  <si>
    <t>TOTAL TRADE COST</t>
  </si>
  <si>
    <t>CONTINGENCY</t>
  </si>
  <si>
    <t>OVERHEAD AND PROFIT (10%)</t>
  </si>
  <si>
    <t>TAX (6%)</t>
  </si>
  <si>
    <t>PERFORMANCE AND PAYMENT BONDS</t>
  </si>
  <si>
    <t>TOTAL BASEBID</t>
  </si>
  <si>
    <t>DETAILED BREAKDOWN OF ITEMS</t>
  </si>
  <si>
    <t>Project Name</t>
  </si>
  <si>
    <t>CHICK-FIL-A  05407</t>
  </si>
  <si>
    <t>Project Address</t>
  </si>
  <si>
    <t>1000 Floyd Drive Charleston, SC 29414</t>
  </si>
  <si>
    <t>Scope:</t>
  </si>
  <si>
    <t>S#</t>
  </si>
  <si>
    <t>Dwg.</t>
  </si>
  <si>
    <t>CSI NO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</si>
  <si>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</si>
  <si>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</si>
  <si>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</si>
  <si>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</si>
  <si>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</si>
  <si>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</si>
  <si>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</si>
  <si>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</si>
  <si>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</si>
  <si>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</si>
  <si>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</si>
  <si>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</si>
  <si>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</si>
  <si>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31- EARTHWORK</t>
  </si>
  <si>
    <t>GRADING</t>
  </si>
  <si>
    <t>Backfill</t>
  </si>
  <si>
    <t>CY</t>
  </si>
  <si>
    <t>Excavation</t>
  </si>
  <si>
    <t>Soil Import</t>
  </si>
  <si>
    <t>EROSION CONTROL</t>
  </si>
  <si>
    <t>Filling of Existing Wetland Area</t>
  </si>
  <si>
    <t>SF</t>
  </si>
  <si>
    <t>Silt Fence Stone Outlet</t>
  </si>
  <si>
    <t>Temporary Gravel Construction Entrance</t>
  </si>
  <si>
    <t>Temporary Soil Containment Area</t>
  </si>
  <si>
    <t>Reinforced Erosion Control Silt Fence</t>
  </si>
  <si>
    <t>LF</t>
  </si>
  <si>
    <t>Sediment Tubes</t>
  </si>
  <si>
    <t>Silt Fence around Temporary Top Soil</t>
  </si>
  <si>
    <t>Temporary Berm</t>
  </si>
  <si>
    <t>Tree Protection Fence</t>
  </si>
  <si>
    <t>SUBTOTAL</t>
  </si>
  <si>
    <t>TOTAL AMOUNT</t>
  </si>
  <si>
    <t>CONTIGENCIES (5%)</t>
  </si>
  <si>
    <t>Labor Type</t>
  </si>
  <si>
    <t>Labor Rate</t>
  </si>
  <si>
    <t>Q14C</t>
  </si>
  <si>
    <t>Exterior Improvement</t>
  </si>
  <si>
    <t>B15S</t>
  </si>
  <si>
    <t>Utilities</t>
  </si>
  <si>
    <t>Manhour Increase Factor</t>
  </si>
  <si>
    <t>Each/Count</t>
  </si>
  <si>
    <t>EA</t>
  </si>
  <si>
    <t>Linear Footage</t>
  </si>
  <si>
    <t>Square Footage</t>
  </si>
  <si>
    <t>Square Yard</t>
  </si>
  <si>
    <t>SY</t>
  </si>
  <si>
    <t>Cubic Yard</t>
  </si>
  <si>
    <t>Lumpsum</t>
  </si>
  <si>
    <t>LS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</si>
  <si>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</si>
  <si>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</si>
  <si>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</si>
  <si>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</si>
  <si>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</si>
  <si>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</si>
  <si>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</si>
  <si>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</si>
  <si>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</si>
  <si>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</si>
  <si>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</si>
  <si>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LBS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</si>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</sst>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  <numFmt numFmtId="166" formatCode="000000"/>
    <numFmt numFmtId="167" formatCode="0.000"/>
    <numFmt numFmtId="168" formatCode="0.0"/>
    <numFmt numFmtId="169" formatCode="_(&quot;$&quot;* #,##0.0_);_(&quot;$&quot;* \(#,##0.0\);_(&quot;$&quot;* &quot;-&quot;??_);_(@_)"/>
    <numFmt numFmtId="170" formatCode="0.0%"/>
    <numFmt numFmtId="171" formatCode="[$-409]d\-mmm\-yy;@"/>
    <numFmt numFmtId="172" formatCode="_-[$$-409]* #,##0.00_ ;_-[$$-409]* \-#,##0.00\ ;_-[$$-409]* &quot;-&quot;??_ ;_-@_ "/>
  </numFmts>
  <fonts count="40">
    <font>
      <sz val="11"/>
      <color theme="1"/>
      <name val="Tw Cen MT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i/>
      <sz val="11"/>
      <color theme="1"/>
      <name val="Calibri"/>
      <charset val="134"/>
    </font>
    <font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sz val="12"/>
      <color theme="1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b/>
      <sz val="14"/>
      <color theme="0"/>
      <name val="Calibri"/>
      <charset val="134"/>
    </font>
    <font>
      <b/>
      <sz val="14"/>
      <color theme="1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b/>
      <sz val="14"/>
      <name val="Calibri"/>
      <charset val="134"/>
    </font>
    <font>
      <b/>
      <sz val="12"/>
      <color rgb="FF009A88"/>
      <name val="Calibri"/>
      <charset val="134"/>
    </font>
    <font>
      <sz val="12"/>
      <color rgb="FFFFFFFF"/>
      <name val="Calibri"/>
      <charset val="134"/>
    </font>
    <font>
      <b/>
      <sz val="12"/>
      <color rgb="FFFFFFFF"/>
      <name val="Calibri"/>
      <charset val="134"/>
    </font>
    <font>
      <sz val="12"/>
      <color indexed="9"/>
      <name val="Calibri"/>
      <charset val="134"/>
    </font>
    <font>
      <b/>
      <sz val="12"/>
      <color indexed="9"/>
      <name val="Calibri"/>
      <charset val="134"/>
    </font>
    <font>
      <u/>
      <sz val="12"/>
      <color indexed="10"/>
      <name val="Calibri"/>
      <charset val="134"/>
    </font>
    <font>
      <b/>
      <sz val="12"/>
      <color indexed="8"/>
      <name val="Calibri"/>
      <charset val="134"/>
    </font>
    <font>
      <sz val="12"/>
      <color rgb="FF0C0C0C"/>
      <name val="Calibri"/>
      <charset val="134"/>
    </font>
    <font>
      <b/>
      <sz val="12"/>
      <color rgb="FF000000"/>
      <name val="Calibri"/>
      <charset val="134"/>
    </font>
    <font>
      <b/>
      <sz val="12"/>
      <color rgb="FF0C0C0C"/>
      <name val="Calibri"/>
      <charset val="134"/>
    </font>
    <font>
      <b/>
      <sz val="12"/>
      <color theme="6"/>
      <name val="Calibri"/>
      <charset val="134"/>
    </font>
    <font>
      <b/>
      <sz val="12"/>
      <name val="Calibri"/>
      <charset val="134"/>
    </font>
    <font>
      <b/>
      <sz val="11"/>
      <color rgb="FF000000"/>
      <name val="Calibri"/>
      <charset val="134"/>
    </font>
    <font>
      <sz val="16"/>
      <color rgb="FFFFFFFF"/>
      <name val="Times New Roman"/>
      <charset val="134"/>
    </font>
    <font>
      <b/>
      <sz val="14"/>
      <color theme="1"/>
      <name val="Times New Roman"/>
      <charset val="134"/>
    </font>
    <font>
      <b/>
      <sz val="12"/>
      <color rgb="FF0000B3"/>
      <name val="Times New Roman"/>
      <charset val="134"/>
    </font>
    <font>
      <sz val="14"/>
      <color rgb="FFFFFFFF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name val="Arial"/>
      <charset val="134"/>
    </font>
    <font>
      <sz val="11"/>
      <color rgb="FF000000"/>
      <name val="Calibri"/>
      <charset val="134"/>
    </font>
    <font>
      <b/>
      <sz val="12"/>
      <color theme="1"/>
      <name val="Tw Cen MT"/>
      <charset val="134"/>
      <scheme val="minor"/>
    </font>
    <font>
      <sz val="11"/>
      <color theme="1"/>
      <name val="Tw Cen MT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96A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rgb="FF366092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DAEEF3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16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36" fillId="0" borderId="0"/>
    <xf numFmtId="0" fontId="37" fillId="0" borderId="0">
      <protection locked="0"/>
    </xf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1" fontId="38" fillId="2" borderId="16">
      <alignment horizontal="center" vertical="center"/>
    </xf>
  </cellStyleXfs>
  <cellXfs count="180">
    <xf numFmtId="0" fontId="0" fillId="0" borderId="0" xfId="0"/>
    <xf numFmtId="0" fontId="1" fillId="2" borderId="0" xfId="6" applyFont="1" applyFill="1"/>
    <xf numFmtId="0" fontId="2" fillId="2" borderId="0" xfId="6" applyFont="1" applyFill="1"/>
    <xf numFmtId="0" fontId="3" fillId="2" borderId="0" xfId="6" applyFont="1" applyFill="1"/>
    <xf numFmtId="0" fontId="4" fillId="2" borderId="0" xfId="6" applyFont="1" applyFill="1"/>
    <xf numFmtId="0" fontId="5" fillId="3" borderId="7" xfId="6" applyFont="1" applyFill="1" applyBorder="1" applyAlignment="1">
      <alignment horizontal="center"/>
    </xf>
    <xf numFmtId="0" fontId="5" fillId="3" borderId="8" xfId="6" applyFont="1" applyFill="1" applyBorder="1" applyAlignment="1">
      <alignment horizontal="center"/>
    </xf>
    <xf numFmtId="0" fontId="3" fillId="4" borderId="1" xfId="6" applyFont="1" applyFill="1" applyBorder="1" applyAlignment="1">
      <alignment horizontal="right"/>
    </xf>
    <xf numFmtId="0" fontId="5" fillId="4" borderId="9" xfId="6" applyFont="1" applyFill="1" applyBorder="1"/>
    <xf numFmtId="164" fontId="5" fillId="4" borderId="2" xfId="5" applyFont="1" applyFill="1" applyBorder="1"/>
    <xf numFmtId="0" fontId="3" fillId="4" borderId="3" xfId="6" applyFont="1" applyFill="1" applyBorder="1" applyAlignment="1">
      <alignment horizontal="right"/>
    </xf>
    <xf numFmtId="0" fontId="5" fillId="4" borderId="0" xfId="6" applyFont="1" applyFill="1"/>
    <xf numFmtId="164" fontId="5" fillId="4" borderId="4" xfId="5" applyFont="1" applyFill="1" applyBorder="1"/>
    <xf numFmtId="0" fontId="3" fillId="4" borderId="5" xfId="6" applyFont="1" applyFill="1" applyBorder="1" applyAlignment="1">
      <alignment horizontal="right"/>
    </xf>
    <xf numFmtId="0" fontId="5" fillId="4" borderId="10" xfId="6" applyFont="1" applyFill="1" applyBorder="1"/>
    <xf numFmtId="165" fontId="5" fillId="4" borderId="6" xfId="5" applyNumberFormat="1" applyFont="1" applyFill="1" applyBorder="1"/>
    <xf numFmtId="0" fontId="3" fillId="3" borderId="7" xfId="6" applyFont="1" applyFill="1" applyBorder="1" applyAlignment="1">
      <alignment horizontal="right"/>
    </xf>
    <xf numFmtId="9" fontId="3" fillId="3" borderId="8" xfId="10" applyFont="1" applyFill="1" applyBorder="1"/>
    <xf numFmtId="0" fontId="5" fillId="5" borderId="1" xfId="6" applyFont="1" applyFill="1" applyBorder="1" applyAlignment="1">
      <alignment horizontal="right"/>
    </xf>
    <xf numFmtId="0" fontId="5" fillId="5" borderId="9" xfId="6" applyFont="1" applyFill="1" applyBorder="1"/>
    <xf numFmtId="9" fontId="5" fillId="5" borderId="2" xfId="10" applyFont="1" applyFill="1" applyBorder="1"/>
    <xf numFmtId="0" fontId="5" fillId="5" borderId="3" xfId="6" applyFont="1" applyFill="1" applyBorder="1"/>
    <xf numFmtId="0" fontId="5" fillId="5" borderId="0" xfId="6" applyFont="1" applyFill="1"/>
    <xf numFmtId="9" fontId="5" fillId="5" borderId="4" xfId="10" applyFont="1" applyFill="1" applyBorder="1"/>
    <xf numFmtId="0" fontId="5" fillId="5" borderId="5" xfId="6" applyFont="1" applyFill="1" applyBorder="1"/>
    <xf numFmtId="0" fontId="5" fillId="5" borderId="10" xfId="6" applyFont="1" applyFill="1" applyBorder="1"/>
    <xf numFmtId="9" fontId="5" fillId="5" borderId="6" xfId="10" applyFont="1" applyFill="1" applyBorder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3" fontId="14" fillId="2" borderId="0" xfId="0" applyNumberFormat="1" applyFont="1" applyFill="1" applyAlignment="1">
      <alignment horizontal="left" vertical="center" wrapText="1"/>
    </xf>
    <xf numFmtId="166" fontId="15" fillId="8" borderId="12" xfId="0" applyNumberFormat="1" applyFont="1" applyFill="1" applyBorder="1" applyAlignment="1">
      <alignment horizontal="center" vertical="center" wrapText="1"/>
    </xf>
    <xf numFmtId="166" fontId="15" fillId="8" borderId="13" xfId="0" applyNumberFormat="1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left" vertical="center" wrapText="1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6" fontId="17" fillId="9" borderId="16" xfId="0" applyNumberFormat="1" applyFont="1" applyFill="1" applyBorder="1" applyAlignment="1">
      <alignment horizontal="center" vertical="center" wrapText="1"/>
    </xf>
    <xf numFmtId="166" fontId="17" fillId="9" borderId="17" xfId="0" applyNumberFormat="1" applyFont="1" applyFill="1" applyBorder="1" applyAlignment="1">
      <alignment horizontal="center" vertical="center" wrapText="1"/>
    </xf>
    <xf numFmtId="0" fontId="18" fillId="9" borderId="16" xfId="0" applyFont="1" applyFill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 wrapText="1"/>
    </xf>
    <xf numFmtId="1" fontId="6" fillId="0" borderId="17" xfId="0" applyNumberFormat="1" applyFont="1" applyBorder="1" applyAlignment="1">
      <alignment horizontal="center" vertical="center"/>
    </xf>
    <xf numFmtId="0" fontId="20" fillId="10" borderId="16" xfId="0" applyFont="1" applyFill="1" applyBorder="1"/>
    <xf numFmtId="0" fontId="6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/>
    </xf>
    <xf numFmtId="1" fontId="6" fillId="0" borderId="16" xfId="0" applyNumberFormat="1" applyFont="1" applyBorder="1" applyAlignment="1">
      <alignment horizontal="center" vertical="center"/>
    </xf>
    <xf numFmtId="9" fontId="21" fillId="0" borderId="16" xfId="0" applyNumberFormat="1" applyFont="1" applyBorder="1" applyAlignment="1">
      <alignment horizontal="center" vertical="center"/>
    </xf>
    <xf numFmtId="1" fontId="21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22" fillId="11" borderId="20" xfId="0" applyFont="1" applyFill="1" applyBorder="1" applyAlignment="1">
      <alignment horizontal="left" vertical="center"/>
    </xf>
    <xf numFmtId="0" fontId="8" fillId="11" borderId="16" xfId="0" applyFont="1" applyFill="1" applyBorder="1" applyAlignment="1">
      <alignment horizontal="center" vertical="center"/>
    </xf>
    <xf numFmtId="0" fontId="22" fillId="11" borderId="16" xfId="0" applyFont="1" applyFill="1" applyBorder="1" applyAlignment="1">
      <alignment horizontal="center" vertical="center"/>
    </xf>
    <xf numFmtId="0" fontId="22" fillId="11" borderId="16" xfId="0" applyFont="1" applyFill="1" applyBorder="1" applyAlignment="1">
      <alignment horizontal="left" vertical="center" wrapText="1"/>
    </xf>
    <xf numFmtId="0" fontId="23" fillId="11" borderId="16" xfId="0" applyFont="1" applyFill="1" applyBorder="1" applyAlignment="1">
      <alignment horizontal="center" vertical="center"/>
    </xf>
    <xf numFmtId="1" fontId="23" fillId="11" borderId="16" xfId="0" applyNumberFormat="1" applyFont="1" applyFill="1" applyBorder="1" applyAlignment="1">
      <alignment horizontal="center" vertical="center"/>
    </xf>
    <xf numFmtId="0" fontId="22" fillId="11" borderId="16" xfId="0" applyFont="1" applyFill="1" applyBorder="1" applyAlignment="1">
      <alignment horizontal="center"/>
    </xf>
    <xf numFmtId="0" fontId="22" fillId="11" borderId="16" xfId="0" applyFont="1" applyFill="1" applyBorder="1" applyAlignment="1">
      <alignment horizontal="left"/>
    </xf>
    <xf numFmtId="1" fontId="22" fillId="11" borderId="16" xfId="0" applyNumberFormat="1" applyFont="1" applyFill="1" applyBorder="1" applyAlignment="1">
      <alignment horizontal="center" vertical="center"/>
    </xf>
    <xf numFmtId="0" fontId="22" fillId="12" borderId="20" xfId="0" applyFont="1" applyFill="1" applyBorder="1" applyAlignment="1">
      <alignment horizontal="left" vertical="center"/>
    </xf>
    <xf numFmtId="0" fontId="8" fillId="12" borderId="16" xfId="0" applyFont="1" applyFill="1" applyBorder="1" applyAlignment="1">
      <alignment horizontal="center" vertical="center"/>
    </xf>
    <xf numFmtId="0" fontId="22" fillId="12" borderId="16" xfId="0" applyFont="1" applyFill="1" applyBorder="1" applyAlignment="1">
      <alignment horizontal="center"/>
    </xf>
    <xf numFmtId="0" fontId="22" fillId="12" borderId="16" xfId="0" applyFont="1" applyFill="1" applyBorder="1" applyAlignment="1">
      <alignment horizontal="left"/>
    </xf>
    <xf numFmtId="1" fontId="22" fillId="12" borderId="16" xfId="0" applyNumberFormat="1" applyFont="1" applyFill="1" applyBorder="1" applyAlignment="1">
      <alignment horizontal="center" vertical="center"/>
    </xf>
    <xf numFmtId="0" fontId="22" fillId="12" borderId="16" xfId="0" applyFont="1" applyFill="1" applyBorder="1" applyAlignment="1">
      <alignment horizontal="center" vertical="center"/>
    </xf>
    <xf numFmtId="0" fontId="22" fillId="13" borderId="20" xfId="0" applyFont="1" applyFill="1" applyBorder="1" applyAlignment="1">
      <alignment horizontal="left" vertical="center"/>
    </xf>
    <xf numFmtId="0" fontId="8" fillId="13" borderId="16" xfId="0" applyFont="1" applyFill="1" applyBorder="1" applyAlignment="1">
      <alignment horizontal="center" vertical="center"/>
    </xf>
    <xf numFmtId="0" fontId="22" fillId="13" borderId="16" xfId="0" applyFont="1" applyFill="1" applyBorder="1" applyAlignment="1">
      <alignment horizontal="center"/>
    </xf>
    <xf numFmtId="0" fontId="22" fillId="13" borderId="16" xfId="0" applyFont="1" applyFill="1" applyBorder="1" applyAlignment="1">
      <alignment horizontal="left"/>
    </xf>
    <xf numFmtId="1" fontId="22" fillId="13" borderId="16" xfId="0" applyNumberFormat="1" applyFont="1" applyFill="1" applyBorder="1" applyAlignment="1">
      <alignment horizontal="center" vertical="center"/>
    </xf>
    <xf numFmtId="0" fontId="22" fillId="13" borderId="16" xfId="0" applyFont="1" applyFill="1" applyBorder="1" applyAlignment="1">
      <alignment horizontal="center" vertical="center"/>
    </xf>
    <xf numFmtId="0" fontId="22" fillId="13" borderId="21" xfId="0" applyFont="1" applyFill="1" applyBorder="1" applyAlignment="1">
      <alignment horizontal="left" vertical="center"/>
    </xf>
    <xf numFmtId="0" fontId="8" fillId="13" borderId="22" xfId="0" applyFont="1" applyFill="1" applyBorder="1" applyAlignment="1">
      <alignment horizontal="center" vertical="center"/>
    </xf>
    <xf numFmtId="166" fontId="22" fillId="13" borderId="22" xfId="0" applyNumberFormat="1" applyFont="1" applyFill="1" applyBorder="1" applyAlignment="1">
      <alignment horizontal="center" vertical="center"/>
    </xf>
    <xf numFmtId="0" fontId="22" fillId="13" borderId="22" xfId="0" applyFont="1" applyFill="1" applyBorder="1" applyAlignment="1">
      <alignment horizontal="left" vertical="center" wrapText="1"/>
    </xf>
    <xf numFmtId="0" fontId="23" fillId="13" borderId="22" xfId="0" applyFont="1" applyFill="1" applyBorder="1" applyAlignment="1">
      <alignment horizontal="center" vertical="center"/>
    </xf>
    <xf numFmtId="1" fontId="23" fillId="13" borderId="22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2" borderId="0" xfId="0" applyFont="1" applyFill="1" applyAlignment="1">
      <alignment horizontal="right" vertical="center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167" fontId="7" fillId="0" borderId="16" xfId="0" applyNumberFormat="1" applyFont="1" applyBorder="1" applyAlignment="1">
      <alignment horizontal="center" vertical="center"/>
    </xf>
    <xf numFmtId="168" fontId="7" fillId="0" borderId="16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9" fontId="6" fillId="0" borderId="16" xfId="0" applyNumberFormat="1" applyFont="1" applyBorder="1" applyAlignment="1">
      <alignment horizontal="left" vertical="center"/>
    </xf>
    <xf numFmtId="167" fontId="8" fillId="0" borderId="16" xfId="0" applyNumberFormat="1" applyFont="1" applyBorder="1" applyAlignment="1">
      <alignment horizontal="center" vertical="center"/>
    </xf>
    <xf numFmtId="168" fontId="8" fillId="0" borderId="16" xfId="0" applyNumberFormat="1" applyFont="1" applyBorder="1" applyAlignment="1">
      <alignment horizontal="center" vertical="center"/>
    </xf>
    <xf numFmtId="164" fontId="6" fillId="0" borderId="16" xfId="1" applyFont="1" applyBorder="1" applyAlignment="1" applyProtection="1">
      <alignment horizontal="center" vertical="center"/>
    </xf>
    <xf numFmtId="0" fontId="20" fillId="0" borderId="19" xfId="0" applyFont="1" applyBorder="1" applyAlignment="1">
      <alignment vertical="center"/>
    </xf>
    <xf numFmtId="165" fontId="20" fillId="0" borderId="19" xfId="0" applyNumberFormat="1" applyFont="1" applyBorder="1" applyAlignment="1">
      <alignment horizontal="center" vertical="center"/>
    </xf>
    <xf numFmtId="169" fontId="20" fillId="0" borderId="19" xfId="0" applyNumberFormat="1" applyFont="1" applyBorder="1" applyAlignment="1">
      <alignment vertical="center"/>
    </xf>
    <xf numFmtId="169" fontId="7" fillId="0" borderId="19" xfId="0" applyNumberFormat="1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 wrapText="1"/>
    </xf>
    <xf numFmtId="169" fontId="25" fillId="4" borderId="16" xfId="0" applyNumberFormat="1" applyFont="1" applyFill="1" applyBorder="1" applyAlignment="1">
      <alignment horizontal="center" vertical="center"/>
    </xf>
    <xf numFmtId="0" fontId="25" fillId="5" borderId="16" xfId="0" applyFont="1" applyFill="1" applyBorder="1" applyAlignment="1">
      <alignment horizontal="center" vertical="center" wrapText="1"/>
    </xf>
    <xf numFmtId="169" fontId="25" fillId="5" borderId="16" xfId="0" applyNumberFormat="1" applyFont="1" applyFill="1" applyBorder="1" applyAlignment="1">
      <alignment horizontal="center" vertical="center"/>
    </xf>
    <xf numFmtId="164" fontId="23" fillId="11" borderId="16" xfId="0" applyNumberFormat="1" applyFont="1" applyFill="1" applyBorder="1" applyAlignment="1">
      <alignment horizontal="left" vertical="center"/>
    </xf>
    <xf numFmtId="9" fontId="22" fillId="11" borderId="16" xfId="0" applyNumberFormat="1" applyFont="1" applyFill="1" applyBorder="1" applyAlignment="1">
      <alignment horizontal="left" vertical="center"/>
    </xf>
    <xf numFmtId="9" fontId="22" fillId="12" borderId="16" xfId="0" applyNumberFormat="1" applyFont="1" applyFill="1" applyBorder="1" applyAlignment="1">
      <alignment horizontal="left" vertical="center"/>
    </xf>
    <xf numFmtId="10" fontId="22" fillId="13" borderId="16" xfId="0" applyNumberFormat="1" applyFont="1" applyFill="1" applyBorder="1" applyAlignment="1">
      <alignment horizontal="left" vertical="center"/>
    </xf>
    <xf numFmtId="170" fontId="22" fillId="13" borderId="16" xfId="0" applyNumberFormat="1" applyFont="1" applyFill="1" applyBorder="1" applyAlignment="1">
      <alignment horizontal="left" vertical="center"/>
    </xf>
    <xf numFmtId="164" fontId="23" fillId="13" borderId="22" xfId="0" applyNumberFormat="1" applyFont="1" applyFill="1" applyBorder="1" applyAlignment="1">
      <alignment horizontal="left" vertical="center"/>
    </xf>
    <xf numFmtId="171" fontId="13" fillId="2" borderId="4" xfId="0" applyNumberFormat="1" applyFont="1" applyFill="1" applyBorder="1" applyAlignment="1">
      <alignment horizontal="center" vertical="center" wrapText="1"/>
    </xf>
    <xf numFmtId="166" fontId="15" fillId="8" borderId="26" xfId="0" applyNumberFormat="1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6" fontId="17" fillId="9" borderId="28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9" fontId="6" fillId="0" borderId="28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64" fontId="6" fillId="0" borderId="26" xfId="0" applyNumberFormat="1" applyFont="1" applyBorder="1" applyAlignment="1">
      <alignment horizontal="center" vertical="center" wrapText="1"/>
    </xf>
    <xf numFmtId="165" fontId="20" fillId="14" borderId="29" xfId="0" applyNumberFormat="1" applyFont="1" applyFill="1" applyBorder="1" applyAlignment="1">
      <alignment horizontal="center" vertical="center"/>
    </xf>
    <xf numFmtId="0" fontId="11" fillId="0" borderId="27" xfId="0" applyFont="1" applyBorder="1" applyAlignment="1">
      <alignment vertical="center"/>
    </xf>
    <xf numFmtId="0" fontId="8" fillId="0" borderId="0" xfId="0" applyFont="1" applyAlignment="1">
      <alignment horizontal="left"/>
    </xf>
    <xf numFmtId="165" fontId="26" fillId="11" borderId="28" xfId="0" applyNumberFormat="1" applyFont="1" applyFill="1" applyBorder="1" applyAlignment="1">
      <alignment horizontal="left" vertical="center"/>
    </xf>
    <xf numFmtId="0" fontId="22" fillId="0" borderId="0" xfId="0" applyFont="1"/>
    <xf numFmtId="165" fontId="26" fillId="12" borderId="28" xfId="0" applyNumberFormat="1" applyFont="1" applyFill="1" applyBorder="1" applyAlignment="1">
      <alignment horizontal="left" vertical="center"/>
    </xf>
    <xf numFmtId="165" fontId="26" fillId="13" borderId="28" xfId="0" applyNumberFormat="1" applyFont="1" applyFill="1" applyBorder="1" applyAlignment="1">
      <alignment horizontal="left" vertical="center"/>
    </xf>
    <xf numFmtId="165" fontId="26" fillId="13" borderId="30" xfId="0" applyNumberFormat="1" applyFont="1" applyFill="1" applyBorder="1" applyAlignment="1">
      <alignment horizontal="left" vertical="center"/>
    </xf>
    <xf numFmtId="0" fontId="0" fillId="2" borderId="0" xfId="0" applyFill="1"/>
    <xf numFmtId="165" fontId="0" fillId="2" borderId="0" xfId="0" applyNumberFormat="1" applyFill="1"/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right" vertical="center"/>
    </xf>
    <xf numFmtId="166" fontId="30" fillId="8" borderId="12" xfId="0" applyNumberFormat="1" applyFont="1" applyFill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/>
    </xf>
    <xf numFmtId="0" fontId="32" fillId="0" borderId="31" xfId="0" applyFont="1" applyBorder="1" applyAlignment="1">
      <alignment vertical="center"/>
    </xf>
    <xf numFmtId="165" fontId="33" fillId="0" borderId="28" xfId="0" applyNumberFormat="1" applyFont="1" applyBorder="1"/>
    <xf numFmtId="165" fontId="34" fillId="0" borderId="32" xfId="3" applyNumberFormat="1" applyFont="1" applyFill="1" applyBorder="1" applyAlignment="1">
      <alignment vertical="center"/>
    </xf>
    <xf numFmtId="164" fontId="0" fillId="2" borderId="0" xfId="0" applyNumberFormat="1" applyFill="1"/>
    <xf numFmtId="0" fontId="35" fillId="11" borderId="20" xfId="0" applyFont="1" applyFill="1" applyBorder="1" applyAlignment="1">
      <alignment horizontal="left" vertical="center"/>
    </xf>
    <xf numFmtId="9" fontId="35" fillId="11" borderId="20" xfId="2" applyFont="1" applyFill="1" applyBorder="1" applyAlignment="1">
      <alignment horizontal="center" vertical="center"/>
    </xf>
    <xf numFmtId="172" fontId="35" fillId="11" borderId="20" xfId="0" applyNumberFormat="1" applyFont="1" applyFill="1" applyBorder="1" applyAlignment="1">
      <alignment horizontal="left" vertical="center"/>
    </xf>
    <xf numFmtId="0" fontId="35" fillId="12" borderId="20" xfId="0" applyFont="1" applyFill="1" applyBorder="1" applyAlignment="1">
      <alignment horizontal="left" vertical="center"/>
    </xf>
    <xf numFmtId="170" fontId="35" fillId="12" borderId="20" xfId="2" applyNumberFormat="1" applyFont="1" applyFill="1" applyBorder="1" applyAlignment="1">
      <alignment horizontal="center" vertical="center"/>
    </xf>
    <xf numFmtId="172" fontId="35" fillId="12" borderId="20" xfId="0" applyNumberFormat="1" applyFont="1" applyFill="1" applyBorder="1" applyAlignment="1">
      <alignment horizontal="left" vertical="center"/>
    </xf>
    <xf numFmtId="0" fontId="35" fillId="13" borderId="20" xfId="0" applyFont="1" applyFill="1" applyBorder="1" applyAlignment="1">
      <alignment horizontal="left" vertical="center"/>
    </xf>
    <xf numFmtId="170" fontId="35" fillId="13" borderId="20" xfId="2" applyNumberFormat="1" applyFont="1" applyFill="1" applyBorder="1" applyAlignment="1">
      <alignment horizontal="center" vertical="center"/>
    </xf>
    <xf numFmtId="172" fontId="35" fillId="13" borderId="20" xfId="0" applyNumberFormat="1" applyFont="1" applyFill="1" applyBorder="1" applyAlignment="1">
      <alignment horizontal="left" vertical="center"/>
    </xf>
    <xf numFmtId="43" fontId="0" fillId="2" borderId="10" xfId="0" applyNumberFormat="1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6" xfId="0" applyFill="1" applyBorder="1"/>
    <xf numFmtId="166" fontId="27" fillId="8" borderId="14" xfId="0" applyNumberFormat="1" applyFont="1" applyFill="1" applyBorder="1" applyAlignment="1">
      <alignment horizontal="center" vertical="center" wrapText="1"/>
    </xf>
    <xf numFmtId="166" fontId="27" fillId="8" borderId="15" xfId="0" applyNumberFormat="1" applyFont="1" applyFill="1" applyBorder="1" applyAlignment="1">
      <alignment horizontal="center" vertical="center" wrapText="1"/>
    </xf>
    <xf numFmtId="166" fontId="27" fillId="8" borderId="33" xfId="0" applyNumberFormat="1" applyFont="1" applyFill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/>
    </xf>
    <xf numFmtId="49" fontId="31" fillId="0" borderId="32" xfId="0" applyNumberFormat="1" applyFont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3" fontId="10" fillId="2" borderId="0" xfId="0" applyNumberFormat="1" applyFont="1" applyFill="1" applyAlignment="1">
      <alignment horizontal="left"/>
    </xf>
    <xf numFmtId="0" fontId="13" fillId="2" borderId="0" xfId="0" applyFont="1" applyFill="1" applyAlignment="1">
      <alignment horizontal="left" vertical="center"/>
    </xf>
    <xf numFmtId="0" fontId="25" fillId="4" borderId="24" xfId="0" applyFont="1" applyFill="1" applyBorder="1" applyAlignment="1">
      <alignment horizontal="center" vertical="center" wrapText="1"/>
    </xf>
    <xf numFmtId="0" fontId="25" fillId="4" borderId="25" xfId="0" applyFont="1" applyFill="1" applyBorder="1" applyAlignment="1">
      <alignment horizontal="center" vertical="center" wrapText="1"/>
    </xf>
    <xf numFmtId="0" fontId="5" fillId="3" borderId="1" xfId="6" applyFont="1" applyFill="1" applyBorder="1" applyAlignment="1">
      <alignment horizontal="center"/>
    </xf>
    <xf numFmtId="0" fontId="5" fillId="3" borderId="2" xfId="6" applyFont="1" applyFill="1" applyBorder="1" applyAlignment="1">
      <alignment horizontal="center"/>
    </xf>
    <xf numFmtId="0" fontId="3" fillId="3" borderId="1" xfId="6" applyFont="1" applyFill="1" applyBorder="1" applyAlignment="1">
      <alignment horizontal="left" vertical="top" wrapText="1"/>
    </xf>
    <xf numFmtId="0" fontId="3" fillId="3" borderId="2" xfId="6" applyFont="1" applyFill="1" applyBorder="1" applyAlignment="1">
      <alignment horizontal="left" vertical="top" wrapText="1"/>
    </xf>
    <xf numFmtId="0" fontId="3" fillId="3" borderId="3" xfId="6" applyFont="1" applyFill="1" applyBorder="1" applyAlignment="1">
      <alignment horizontal="left" vertical="top" wrapText="1"/>
    </xf>
    <xf numFmtId="0" fontId="3" fillId="3" borderId="4" xfId="6" applyFont="1" applyFill="1" applyBorder="1" applyAlignment="1">
      <alignment horizontal="left" vertical="top" wrapText="1"/>
    </xf>
    <xf numFmtId="0" fontId="3" fillId="3" borderId="5" xfId="6" applyFont="1" applyFill="1" applyBorder="1" applyAlignment="1">
      <alignment horizontal="left" vertical="top" wrapText="1"/>
    </xf>
    <xf numFmtId="0" fontId="3" fillId="3" borderId="6" xfId="6" applyFont="1" applyFill="1" applyBorder="1" applyAlignment="1">
      <alignment horizontal="left" vertical="top" wrapText="1"/>
    </xf>
  </cellXfs>
  <cellStyles count="12">
    <cellStyle name="Currency" xfId="1" builtinId="4"/>
    <cellStyle name="Currency 2" xfId="3" xr:uid="{00000000-0005-0000-0000-000031000000}"/>
    <cellStyle name="Currency 3" xfId="4" xr:uid="{00000000-0005-0000-0000-000032000000}"/>
    <cellStyle name="Currency 4" xfId="5" xr:uid="{00000000-0005-0000-0000-000033000000}"/>
    <cellStyle name="Normal" xfId="0" builtinId="0"/>
    <cellStyle name="Normal 2" xfId="6" xr:uid="{00000000-0005-0000-0000-000034000000}"/>
    <cellStyle name="Normal 2 3" xfId="7" xr:uid="{00000000-0005-0000-0000-000035000000}"/>
    <cellStyle name="Normal 4" xfId="8" xr:uid="{00000000-0005-0000-0000-000036000000}"/>
    <cellStyle name="Percent" xfId="2" builtinId="5"/>
    <cellStyle name="Percent 2" xfId="9" xr:uid="{00000000-0005-0000-0000-000037000000}"/>
    <cellStyle name="Percent 3" xfId="10" xr:uid="{00000000-0005-0000-0000-000038000000}"/>
    <cellStyle name="Style 1" xfId="11" xr:uid="{00000000-0005-0000-0000-000039000000}"/>
  </cellStyles>
  <dxfs count="0"/>
  <tableStyles count="0" defaultTableStyle="TableStyleMedium9" defaultPivotStyle="PivotStyleLight16"/>
  <colors>
    <mruColors>
      <color rgb="FF00496A"/>
      <color rgb="FF4A4C4C"/>
      <color rgb="FF013554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DIVISION COST COMPARISON</c:v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'General Summary'!$B$4</c:f>
              <c:strCache>
                <c:ptCount val="1"/>
                <c:pt idx="0">
                  <c:v>Earthwork</c:v>
                </c:pt>
              </c:strCache>
            </c:strRef>
          </c:cat>
          <c:val>
            <c:numRef>
              <c:f>'General Summary'!$C$4</c:f>
              <c:numCache>
                <c:formatCode>_("$"* #,##0_);_("$"* \(#,##0\);_("$"* "-"??_);_(@_)</c:formatCode>
                <c:ptCount val="1"/>
                <c:pt idx="0">
                  <c:v>212320.92655241999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F-474C-8785-BB85BCA59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b27ef1b2-a878-43a2-946a-3790eefaf91e}"/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1543</xdr:colOff>
      <xdr:row>2</xdr:row>
      <xdr:rowOff>10886</xdr:rowOff>
    </xdr:from>
    <xdr:to>
      <xdr:col>14</xdr:col>
      <xdr:colOff>2969</xdr:colOff>
      <xdr:row>10</xdr:row>
      <xdr:rowOff>196496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0</xdr:rowOff>
    </xdr:from>
    <xdr:ext cx="184731" cy="31409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92020" y="0"/>
          <a:ext cx="184150" cy="3136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31409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34820" y="0"/>
          <a:ext cx="184150" cy="3136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N21"/>
  <sheetViews>
    <sheetView workbookViewId="0">
      <selection activeCell="A5" sqref="A5:XFD5"/>
    </sheetView>
  </sheetViews>
  <sheetFormatPr defaultColWidth="9" defaultRowHeight="13.8"/>
  <cols>
    <col min="1" max="1" width="38.3984375" style="136" customWidth="1"/>
    <col min="2" max="2" width="63.09765625" style="136" customWidth="1"/>
    <col min="3" max="3" width="17.59765625" style="137" customWidth="1"/>
    <col min="4" max="16384" width="9" style="136"/>
  </cols>
  <sheetData>
    <row r="1" spans="1:14" ht="21">
      <c r="A1" s="159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1"/>
    </row>
    <row r="2" spans="1:14" ht="17.399999999999999">
      <c r="A2" s="138"/>
      <c r="B2" s="138"/>
      <c r="C2" s="139"/>
      <c r="N2" s="157"/>
    </row>
    <row r="3" spans="1:14" ht="36">
      <c r="A3" s="140" t="s">
        <v>1</v>
      </c>
      <c r="B3" s="140" t="s">
        <v>2</v>
      </c>
      <c r="C3" s="140" t="s">
        <v>3</v>
      </c>
      <c r="N3" s="157"/>
    </row>
    <row r="4" spans="1:14" ht="15.6">
      <c r="A4" s="141">
        <v>31000</v>
      </c>
      <c r="B4" s="142" t="s">
        <v>4</v>
      </c>
      <c r="C4" s="143">
        <f>'Takeoff Breakdown'!Q25</f>
        <v>212320.92655241999</v>
      </c>
      <c r="N4" s="157"/>
    </row>
    <row r="5" spans="1:14" ht="15.6">
      <c r="A5" s="162" t="s">
        <v>5</v>
      </c>
      <c r="B5" s="162"/>
      <c r="C5" s="144">
        <f>SUM(C4:C4)</f>
        <v>212320.92655241999</v>
      </c>
      <c r="E5" s="145"/>
      <c r="N5" s="157"/>
    </row>
    <row r="6" spans="1:14" ht="15.6">
      <c r="A6" s="163"/>
      <c r="B6" s="163"/>
      <c r="C6" s="163"/>
      <c r="N6" s="157"/>
    </row>
    <row r="7" spans="1:14" ht="15.6">
      <c r="A7" s="146" t="s">
        <v>6</v>
      </c>
      <c r="B7" s="147">
        <v>0.05</v>
      </c>
      <c r="C7" s="148">
        <f>C5*B7</f>
        <v>10616.046327620999</v>
      </c>
      <c r="D7" s="145"/>
      <c r="E7" s="145"/>
      <c r="N7" s="157"/>
    </row>
    <row r="8" spans="1:14" ht="15.6">
      <c r="A8" s="146" t="s">
        <v>7</v>
      </c>
      <c r="B8" s="147">
        <v>0.1</v>
      </c>
      <c r="C8" s="148">
        <f>C5*B8</f>
        <v>21232.092655241999</v>
      </c>
      <c r="N8" s="157"/>
    </row>
    <row r="9" spans="1:14" ht="15.6">
      <c r="A9" s="149" t="s">
        <v>8</v>
      </c>
      <c r="B9" s="150">
        <v>0.06</v>
      </c>
      <c r="C9" s="151">
        <f>C5*B9</f>
        <v>12739.255593145201</v>
      </c>
      <c r="N9" s="157"/>
    </row>
    <row r="10" spans="1:14" ht="15.6">
      <c r="A10" s="152" t="s">
        <v>9</v>
      </c>
      <c r="B10" s="153">
        <v>1.4999999999999999E-2</v>
      </c>
      <c r="C10" s="154">
        <f>C5*B10</f>
        <v>3184.8138982863002</v>
      </c>
      <c r="N10" s="157"/>
    </row>
    <row r="11" spans="1:14" ht="15.6">
      <c r="A11" s="152" t="s">
        <v>10</v>
      </c>
      <c r="B11" s="153"/>
      <c r="C11" s="154">
        <f>SUM(C5,C7:C10)</f>
        <v>260093.135026715</v>
      </c>
      <c r="D11" s="155"/>
      <c r="E11" s="156"/>
      <c r="F11" s="156"/>
      <c r="G11" s="156"/>
      <c r="H11" s="156"/>
      <c r="I11" s="156"/>
      <c r="J11" s="156"/>
      <c r="K11" s="156"/>
      <c r="L11" s="156"/>
      <c r="M11" s="156"/>
      <c r="N11" s="158"/>
    </row>
    <row r="21" spans="3:3">
      <c r="C21" s="136"/>
    </row>
  </sheetData>
  <mergeCells count="3">
    <mergeCell ref="A1:N1"/>
    <mergeCell ref="A5:B5"/>
    <mergeCell ref="A6:C6"/>
  </mergeCells>
  <pageMargins left="0.7" right="0.7" top="0.75" bottom="0.75" header="0.3" footer="0.3"/>
  <pageSetup scale="5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J33"/>
  <sheetViews>
    <sheetView tabSelected="1" topLeftCell="A2" zoomScale="48" zoomScaleNormal="48" workbookViewId="0">
      <selection activeCell="D5" sqref="D5"/>
    </sheetView>
  </sheetViews>
  <sheetFormatPr defaultColWidth="9" defaultRowHeight="15.6"/>
  <cols>
    <col min="1" max="1" width="4.09765625" style="30" customWidth="1"/>
    <col min="2" max="2" width="9.19921875" style="30" customWidth="1"/>
    <col min="3" max="3" width="9.3984375" style="30" customWidth="1"/>
    <col min="4" max="4" width="68.8984375" style="30" customWidth="1"/>
    <col min="5" max="6" width="11.59765625" style="31" customWidth="1"/>
    <col min="7" max="7" width="14" style="31" customWidth="1"/>
    <col min="8" max="8" width="10.59765625" style="30" customWidth="1"/>
    <col min="9" max="10" width="14" style="31" customWidth="1"/>
    <col min="11" max="12" width="12.59765625" style="30" customWidth="1"/>
    <col min="13" max="13" width="14.3984375" style="30" customWidth="1"/>
    <col min="14" max="14" width="19.09765625" style="30" customWidth="1"/>
    <col min="15" max="15" width="14.69921875" style="30" customWidth="1"/>
    <col min="16" max="16" width="12.59765625" style="30" customWidth="1"/>
    <col min="17" max="17" width="15.19921875" style="32" customWidth="1"/>
    <col min="18" max="16384" width="9" style="30"/>
  </cols>
  <sheetData>
    <row r="1" spans="1:36" s="27" customFormat="1" ht="15" hidden="1" customHeight="1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36" ht="18">
      <c r="A2" s="164" t="s">
        <v>11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6"/>
    </row>
    <row r="3" spans="1:36" ht="17.399999999999999" customHeight="1">
      <c r="A3" s="35"/>
      <c r="B3" s="167" t="s">
        <v>12</v>
      </c>
      <c r="C3" s="167"/>
      <c r="D3" s="30" t="s">
        <v>13</v>
      </c>
      <c r="E3" s="36"/>
      <c r="F3" s="36"/>
      <c r="G3" s="37"/>
      <c r="H3" s="37"/>
      <c r="I3" s="37"/>
      <c r="J3" s="37"/>
      <c r="K3" s="37"/>
      <c r="L3" s="37"/>
      <c r="M3" s="37"/>
      <c r="N3" s="37"/>
      <c r="O3" s="93"/>
      <c r="P3" s="94"/>
      <c r="Q3" s="119"/>
    </row>
    <row r="4" spans="1:36" ht="18" customHeight="1">
      <c r="A4" s="35"/>
      <c r="B4" s="168" t="s">
        <v>14</v>
      </c>
      <c r="C4" s="168"/>
      <c r="D4" s="30" t="s">
        <v>15</v>
      </c>
      <c r="E4" s="38"/>
      <c r="F4" s="38"/>
      <c r="G4" s="38"/>
      <c r="H4" s="39"/>
      <c r="I4" s="38"/>
      <c r="J4" s="38"/>
      <c r="K4" s="37"/>
      <c r="L4" s="37"/>
      <c r="M4" s="37"/>
      <c r="N4" s="37"/>
      <c r="O4" s="93"/>
      <c r="P4" s="94"/>
      <c r="Q4" s="119"/>
    </row>
    <row r="5" spans="1:36" ht="24" customHeight="1">
      <c r="A5" s="35"/>
      <c r="B5" s="169" t="s">
        <v>16</v>
      </c>
      <c r="C5" s="169"/>
      <c r="D5" s="30" t="s">
        <v>4</v>
      </c>
      <c r="E5" s="40"/>
      <c r="F5" s="38"/>
      <c r="G5" s="38"/>
      <c r="H5" s="40"/>
      <c r="I5" s="38"/>
      <c r="J5" s="38"/>
      <c r="K5" s="95"/>
      <c r="L5" s="95"/>
      <c r="M5" s="95"/>
      <c r="N5" s="95"/>
      <c r="O5" s="96"/>
      <c r="P5" s="97"/>
      <c r="Q5" s="119"/>
    </row>
    <row r="6" spans="1:36" s="27" customFormat="1" ht="59.4" customHeight="1">
      <c r="A6" s="41" t="s">
        <v>17</v>
      </c>
      <c r="B6" s="42" t="s">
        <v>18</v>
      </c>
      <c r="C6" s="42" t="s">
        <v>19</v>
      </c>
      <c r="D6" s="43" t="s">
        <v>2</v>
      </c>
      <c r="E6" s="42" t="s">
        <v>20</v>
      </c>
      <c r="F6" s="42" t="s">
        <v>21</v>
      </c>
      <c r="G6" s="42" t="s">
        <v>22</v>
      </c>
      <c r="H6" s="42" t="s">
        <v>23</v>
      </c>
      <c r="I6" s="42" t="s">
        <v>24</v>
      </c>
      <c r="J6" s="42" t="s">
        <v>25</v>
      </c>
      <c r="K6" s="42" t="s">
        <v>26</v>
      </c>
      <c r="L6" s="42" t="s">
        <v>27</v>
      </c>
      <c r="M6" s="42" t="s">
        <v>28</v>
      </c>
      <c r="N6" s="42" t="s">
        <v>29</v>
      </c>
      <c r="O6" s="42" t="s">
        <v>30</v>
      </c>
      <c r="P6" s="42" t="s">
        <v>31</v>
      </c>
      <c r="Q6" s="120" t="s">
        <v>32</v>
      </c>
    </row>
    <row r="7" spans="1:36" s="27" customFormat="1">
      <c r="A7" s="44" t="str">
        <f>IF(F7&lt;&gt;"",1+MAX($A$2:A6),"")</f>
        <v/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121"/>
      <c r="R7" s="122"/>
    </row>
    <row r="8" spans="1:36" s="28" customFormat="1" ht="16.95" customHeight="1">
      <c r="A8" s="46" t="str">
        <f>IF(F8&lt;&gt;"",1+MAX($A$2:A7),"")</f>
        <v/>
      </c>
      <c r="B8" s="46"/>
      <c r="C8" s="47">
        <v>31</v>
      </c>
      <c r="D8" s="48" t="s">
        <v>33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123"/>
      <c r="S8" s="124"/>
    </row>
    <row r="9" spans="1:36" s="28" customFormat="1" ht="16.95" customHeight="1">
      <c r="A9" s="49" t="str">
        <f>IF(F9&lt;&gt;"",1+MAX($A$2:A8),"")</f>
        <v/>
      </c>
      <c r="B9" s="50"/>
      <c r="C9" s="51"/>
      <c r="D9" s="52" t="s">
        <v>34</v>
      </c>
      <c r="E9" s="53"/>
      <c r="F9" s="53"/>
      <c r="G9" s="53"/>
      <c r="H9" s="53"/>
      <c r="I9" s="98"/>
      <c r="J9" s="99"/>
      <c r="K9" s="100"/>
      <c r="L9" s="101"/>
      <c r="M9" s="101"/>
      <c r="N9" s="101"/>
      <c r="O9" s="101"/>
      <c r="P9" s="101"/>
      <c r="Q9" s="125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</row>
    <row r="10" spans="1:36" s="28" customFormat="1" ht="16.95" customHeight="1">
      <c r="A10" s="49">
        <f>IF(F10&lt;&gt;"",1+MAX($A$2:A9),"")</f>
        <v>1</v>
      </c>
      <c r="B10" s="54"/>
      <c r="C10" s="51"/>
      <c r="D10" s="55" t="s">
        <v>35</v>
      </c>
      <c r="E10" s="56">
        <v>6058</v>
      </c>
      <c r="F10" s="57">
        <v>0.1</v>
      </c>
      <c r="G10" s="58">
        <f t="shared" ref="G10:G15" si="0">E10*(1+F10)</f>
        <v>6663.8</v>
      </c>
      <c r="H10" s="53" t="s">
        <v>36</v>
      </c>
      <c r="I10" s="102">
        <v>0.22</v>
      </c>
      <c r="J10" s="103">
        <f t="shared" ref="J10:J12" si="1">+I10*G10</f>
        <v>1466.0360000000001</v>
      </c>
      <c r="K10" s="104">
        <f>'LABOR SHEET'!C$8</f>
        <v>18.170000000000002</v>
      </c>
      <c r="L10" s="101">
        <f t="shared" ref="L10:L12" si="2">I10*K10</f>
        <v>3.9973999999999998</v>
      </c>
      <c r="M10" s="101">
        <f t="shared" ref="M10:M12" si="3">K10*J10</f>
        <v>26637.87412</v>
      </c>
      <c r="N10" s="101">
        <v>2.6</v>
      </c>
      <c r="O10" s="101">
        <f t="shared" ref="O10:O12" si="4">N10*G10</f>
        <v>17325.88</v>
      </c>
      <c r="P10" s="101">
        <f t="shared" ref="P10:P12" si="5">(I10*K10)+N10</f>
        <v>6.5974000000000004</v>
      </c>
      <c r="Q10" s="127">
        <f t="shared" ref="Q10:Q12" si="6">P10*G10</f>
        <v>43963.754119999998</v>
      </c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</row>
    <row r="11" spans="1:36" s="28" customFormat="1" ht="16.95" customHeight="1">
      <c r="A11" s="49">
        <f>IF(F11&lt;&gt;"",1+MAX($A$2:A10),"")</f>
        <v>2</v>
      </c>
      <c r="B11" s="54"/>
      <c r="C11" s="51"/>
      <c r="D11" s="55" t="s">
        <v>37</v>
      </c>
      <c r="E11" s="56">
        <v>3469</v>
      </c>
      <c r="F11" s="57">
        <v>0.1</v>
      </c>
      <c r="G11" s="58">
        <f t="shared" si="0"/>
        <v>3815.9</v>
      </c>
      <c r="H11" s="53" t="s">
        <v>36</v>
      </c>
      <c r="I11" s="102">
        <v>0.2</v>
      </c>
      <c r="J11" s="103">
        <f t="shared" si="1"/>
        <v>763.18</v>
      </c>
      <c r="K11" s="104">
        <f>'LABOR SHEET'!C$8</f>
        <v>18.170000000000002</v>
      </c>
      <c r="L11" s="101">
        <f t="shared" si="2"/>
        <v>3.6339999999999999</v>
      </c>
      <c r="M11" s="101">
        <f t="shared" si="3"/>
        <v>13866.980600000001</v>
      </c>
      <c r="N11" s="101">
        <v>2.6</v>
      </c>
      <c r="O11" s="101">
        <f t="shared" si="4"/>
        <v>9921.34</v>
      </c>
      <c r="P11" s="101">
        <f t="shared" si="5"/>
        <v>6.234</v>
      </c>
      <c r="Q11" s="127">
        <f t="shared" si="6"/>
        <v>23788.320599999999</v>
      </c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</row>
    <row r="12" spans="1:36" s="28" customFormat="1" ht="16.95" customHeight="1">
      <c r="A12" s="49">
        <f>IF(F12&lt;&gt;"",1+MAX($A$2:A11),"")</f>
        <v>3</v>
      </c>
      <c r="B12" s="54"/>
      <c r="C12" s="51"/>
      <c r="D12" s="55" t="s">
        <v>38</v>
      </c>
      <c r="E12" s="56">
        <v>2589</v>
      </c>
      <c r="F12" s="57">
        <v>0.1</v>
      </c>
      <c r="G12" s="58">
        <f t="shared" si="0"/>
        <v>2847.9</v>
      </c>
      <c r="H12" s="53" t="s">
        <v>36</v>
      </c>
      <c r="I12" s="102">
        <v>0.28000000000000003</v>
      </c>
      <c r="J12" s="103">
        <f t="shared" si="1"/>
        <v>797.41200000000003</v>
      </c>
      <c r="K12" s="104">
        <f>'LABOR SHEET'!C$8</f>
        <v>18.170000000000002</v>
      </c>
      <c r="L12" s="101">
        <f t="shared" si="2"/>
        <v>5.0876000000000001</v>
      </c>
      <c r="M12" s="101">
        <f t="shared" si="3"/>
        <v>14488.97604</v>
      </c>
      <c r="N12" s="101">
        <v>5.5</v>
      </c>
      <c r="O12" s="101">
        <f t="shared" si="4"/>
        <v>15663.45</v>
      </c>
      <c r="P12" s="101">
        <f t="shared" si="5"/>
        <v>10.5876</v>
      </c>
      <c r="Q12" s="127">
        <f t="shared" si="6"/>
        <v>30152.426039999998</v>
      </c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</row>
    <row r="13" spans="1:36" s="28" customFormat="1" ht="16.95" customHeight="1">
      <c r="A13" s="49" t="str">
        <f>IF(F13&lt;&gt;"",1+MAX($A$2:A12),"")</f>
        <v/>
      </c>
      <c r="B13" s="54"/>
      <c r="C13" s="51"/>
      <c r="D13" s="55"/>
      <c r="E13" s="56"/>
      <c r="F13" s="57"/>
      <c r="G13" s="58"/>
      <c r="H13" s="53"/>
      <c r="I13" s="102"/>
      <c r="J13" s="103"/>
      <c r="K13" s="104"/>
      <c r="L13" s="101"/>
      <c r="M13" s="101"/>
      <c r="N13" s="101"/>
      <c r="O13" s="101"/>
      <c r="P13" s="101"/>
      <c r="Q13" s="127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</row>
    <row r="14" spans="1:36" s="28" customFormat="1" ht="16.95" customHeight="1">
      <c r="A14" s="49" t="str">
        <f>IF(F14&lt;&gt;"",1+MAX($A$2:A13),"")</f>
        <v/>
      </c>
      <c r="B14" s="50"/>
      <c r="C14" s="51"/>
      <c r="D14" s="52" t="s">
        <v>39</v>
      </c>
      <c r="E14" s="53"/>
      <c r="F14" s="53"/>
      <c r="G14" s="53"/>
      <c r="H14" s="53"/>
      <c r="I14" s="98"/>
      <c r="J14" s="99"/>
      <c r="K14" s="100"/>
      <c r="L14" s="101"/>
      <c r="M14" s="101"/>
      <c r="N14" s="101"/>
      <c r="O14" s="101"/>
      <c r="P14" s="101"/>
      <c r="Q14" s="125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</row>
    <row r="15" spans="1:36" s="28" customFormat="1" ht="16.95" customHeight="1">
      <c r="A15" s="49">
        <f>IF(F15&lt;&gt;"",1+MAX($A$2:A14),"")</f>
        <v>4</v>
      </c>
      <c r="B15" s="54"/>
      <c r="C15" s="51"/>
      <c r="D15" s="55" t="s">
        <v>40</v>
      </c>
      <c r="E15" s="56">
        <v>2772</v>
      </c>
      <c r="F15" s="57">
        <v>0.1</v>
      </c>
      <c r="G15" s="58">
        <f t="shared" si="0"/>
        <v>3049.2</v>
      </c>
      <c r="H15" s="53" t="s">
        <v>41</v>
      </c>
      <c r="I15" s="102">
        <v>0.03</v>
      </c>
      <c r="J15" s="103">
        <f t="shared" ref="J15:J23" si="7">+I15*G15</f>
        <v>91.475999999999999</v>
      </c>
      <c r="K15" s="104">
        <f>'LABOR SHEET'!C$8</f>
        <v>18.170000000000002</v>
      </c>
      <c r="L15" s="101">
        <f t="shared" ref="L15:L23" si="8">I15*K15</f>
        <v>0.54510000000000003</v>
      </c>
      <c r="M15" s="101">
        <f t="shared" ref="M15:M23" si="9">K15*J15</f>
        <v>1662.1189199999999</v>
      </c>
      <c r="N15" s="101">
        <v>3.1</v>
      </c>
      <c r="O15" s="101">
        <f t="shared" ref="O15:O23" si="10">N15*G15</f>
        <v>9452.52</v>
      </c>
      <c r="P15" s="101">
        <f t="shared" ref="P15:P23" si="11">(I15*K15)+N15</f>
        <v>3.6450999999999998</v>
      </c>
      <c r="Q15" s="127">
        <f t="shared" ref="Q15:Q23" si="12">P15*G15</f>
        <v>11114.638919999999</v>
      </c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</row>
    <row r="16" spans="1:36" s="28" customFormat="1" ht="16.95" customHeight="1">
      <c r="A16" s="49">
        <f>IF(F16&lt;&gt;"",1+MAX($A$2:A15),"")</f>
        <v>5</v>
      </c>
      <c r="B16" s="54"/>
      <c r="C16" s="51"/>
      <c r="D16" s="55" t="s">
        <v>42</v>
      </c>
      <c r="E16" s="56">
        <v>232</v>
      </c>
      <c r="F16" s="57">
        <v>0.1</v>
      </c>
      <c r="G16" s="58">
        <f t="shared" ref="G16:G23" si="13">E16*(1+F16)</f>
        <v>255.2</v>
      </c>
      <c r="H16" s="53" t="s">
        <v>41</v>
      </c>
      <c r="I16" s="102">
        <v>2.8000000000000001E-2</v>
      </c>
      <c r="J16" s="103">
        <f t="shared" si="7"/>
        <v>7.1456</v>
      </c>
      <c r="K16" s="104">
        <f>'LABOR SHEET'!C$8</f>
        <v>18.170000000000002</v>
      </c>
      <c r="L16" s="101">
        <f t="shared" si="8"/>
        <v>0.50875999999999999</v>
      </c>
      <c r="M16" s="101">
        <f t="shared" si="9"/>
        <v>129.83555200000001</v>
      </c>
      <c r="N16" s="101">
        <v>2.8</v>
      </c>
      <c r="O16" s="101">
        <f t="shared" si="10"/>
        <v>714.56</v>
      </c>
      <c r="P16" s="101">
        <f t="shared" si="11"/>
        <v>3.3087599999999999</v>
      </c>
      <c r="Q16" s="127">
        <f t="shared" si="12"/>
        <v>844.39555199999995</v>
      </c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</row>
    <row r="17" spans="1:36" s="28" customFormat="1" ht="16.95" customHeight="1">
      <c r="A17" s="49">
        <f>IF(F17&lt;&gt;"",1+MAX($A$2:A16),"")</f>
        <v>6</v>
      </c>
      <c r="B17" s="54"/>
      <c r="C17" s="51"/>
      <c r="D17" s="55" t="s">
        <v>43</v>
      </c>
      <c r="E17" s="56">
        <v>1790</v>
      </c>
      <c r="F17" s="57">
        <v>0.1</v>
      </c>
      <c r="G17" s="58">
        <f t="shared" si="13"/>
        <v>1969</v>
      </c>
      <c r="H17" s="53" t="s">
        <v>41</v>
      </c>
      <c r="I17" s="102">
        <v>3.2000000000000001E-2</v>
      </c>
      <c r="J17" s="103">
        <f t="shared" si="7"/>
        <v>63.008000000000003</v>
      </c>
      <c r="K17" s="104">
        <f>'LABOR SHEET'!C$8</f>
        <v>18.170000000000002</v>
      </c>
      <c r="L17" s="101">
        <f t="shared" si="8"/>
        <v>0.58143999999999996</v>
      </c>
      <c r="M17" s="101">
        <f t="shared" si="9"/>
        <v>1144.85536</v>
      </c>
      <c r="N17" s="101">
        <v>2.7</v>
      </c>
      <c r="O17" s="101">
        <f t="shared" si="10"/>
        <v>5316.3</v>
      </c>
      <c r="P17" s="101">
        <f t="shared" si="11"/>
        <v>3.2814399999999999</v>
      </c>
      <c r="Q17" s="127">
        <f t="shared" si="12"/>
        <v>6461.1553599999997</v>
      </c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</row>
    <row r="18" spans="1:36" s="28" customFormat="1" ht="16.95" customHeight="1">
      <c r="A18" s="49">
        <f>IF(F18&lt;&gt;"",1+MAX($A$2:A17),"")</f>
        <v>7</v>
      </c>
      <c r="B18" s="54"/>
      <c r="C18" s="51"/>
      <c r="D18" s="55" t="s">
        <v>44</v>
      </c>
      <c r="E18" s="56">
        <v>208</v>
      </c>
      <c r="F18" s="57">
        <v>0.1</v>
      </c>
      <c r="G18" s="58">
        <f t="shared" si="13"/>
        <v>228.8</v>
      </c>
      <c r="H18" s="53" t="s">
        <v>41</v>
      </c>
      <c r="I18" s="102">
        <v>0.03</v>
      </c>
      <c r="J18" s="103">
        <f t="shared" si="7"/>
        <v>6.8639999999999999</v>
      </c>
      <c r="K18" s="104">
        <f>'LABOR SHEET'!C$8</f>
        <v>18.170000000000002</v>
      </c>
      <c r="L18" s="101">
        <f t="shared" si="8"/>
        <v>0.54510000000000003</v>
      </c>
      <c r="M18" s="101">
        <f t="shared" si="9"/>
        <v>124.71888</v>
      </c>
      <c r="N18" s="101">
        <v>2.5499999999999998</v>
      </c>
      <c r="O18" s="101">
        <f t="shared" si="10"/>
        <v>583.44000000000005</v>
      </c>
      <c r="P18" s="101">
        <f t="shared" si="11"/>
        <v>3.0951</v>
      </c>
      <c r="Q18" s="127">
        <f t="shared" si="12"/>
        <v>708.15887999999995</v>
      </c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</row>
    <row r="19" spans="1:36" s="28" customFormat="1" ht="16.95" customHeight="1">
      <c r="A19" s="49">
        <f>IF(F19&lt;&gt;"",1+MAX($A$2:A18),"")</f>
        <v>8</v>
      </c>
      <c r="B19" s="54"/>
      <c r="C19" s="51"/>
      <c r="D19" s="55" t="s">
        <v>45</v>
      </c>
      <c r="E19" s="56">
        <v>1322.05</v>
      </c>
      <c r="F19" s="57">
        <v>0.05</v>
      </c>
      <c r="G19" s="58">
        <f t="shared" si="13"/>
        <v>1388.1524999999999</v>
      </c>
      <c r="H19" s="53" t="s">
        <v>46</v>
      </c>
      <c r="I19" s="102">
        <v>7.3999999999999996E-2</v>
      </c>
      <c r="J19" s="103">
        <f t="shared" si="7"/>
        <v>102.723285</v>
      </c>
      <c r="K19" s="104">
        <f>'LABOR SHEET'!C$8</f>
        <v>18.170000000000002</v>
      </c>
      <c r="L19" s="101">
        <f t="shared" si="8"/>
        <v>1.3445800000000001</v>
      </c>
      <c r="M19" s="101">
        <f t="shared" si="9"/>
        <v>1866.48208845</v>
      </c>
      <c r="N19" s="101">
        <v>2.5499999999999998</v>
      </c>
      <c r="O19" s="101">
        <f t="shared" si="10"/>
        <v>3539.7888750000002</v>
      </c>
      <c r="P19" s="101">
        <f t="shared" si="11"/>
        <v>3.8945799999999999</v>
      </c>
      <c r="Q19" s="127">
        <f t="shared" si="12"/>
        <v>5406.2709634499997</v>
      </c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</row>
    <row r="20" spans="1:36" s="28" customFormat="1" ht="16.95" customHeight="1">
      <c r="A20" s="49">
        <f>IF(F20&lt;&gt;"",1+MAX($A$2:A19),"")</f>
        <v>9</v>
      </c>
      <c r="B20" s="54"/>
      <c r="C20" s="51"/>
      <c r="D20" s="55" t="s">
        <v>47</v>
      </c>
      <c r="E20" s="56">
        <v>19.170000000000002</v>
      </c>
      <c r="F20" s="57">
        <v>0.05</v>
      </c>
      <c r="G20" s="58">
        <f t="shared" si="13"/>
        <v>20.128499999999999</v>
      </c>
      <c r="H20" s="53" t="s">
        <v>46</v>
      </c>
      <c r="I20" s="102">
        <v>0.11</v>
      </c>
      <c r="J20" s="103">
        <f t="shared" si="7"/>
        <v>2.2141350000000002</v>
      </c>
      <c r="K20" s="104">
        <f>'LABOR SHEET'!C$8</f>
        <v>18.170000000000002</v>
      </c>
      <c r="L20" s="101">
        <f t="shared" si="8"/>
        <v>1.9986999999999999</v>
      </c>
      <c r="M20" s="101">
        <f t="shared" si="9"/>
        <v>40.23083295</v>
      </c>
      <c r="N20" s="101">
        <v>10.5</v>
      </c>
      <c r="O20" s="101">
        <f t="shared" si="10"/>
        <v>211.34925000000001</v>
      </c>
      <c r="P20" s="101">
        <f t="shared" si="11"/>
        <v>12.498699999999999</v>
      </c>
      <c r="Q20" s="127">
        <f t="shared" si="12"/>
        <v>251.58008294999999</v>
      </c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</row>
    <row r="21" spans="1:36" s="28" customFormat="1" ht="16.95" customHeight="1">
      <c r="A21" s="49">
        <f>IF(F21&lt;&gt;"",1+MAX($A$2:A20),"")</f>
        <v>10</v>
      </c>
      <c r="B21" s="54"/>
      <c r="C21" s="51"/>
      <c r="D21" s="55" t="s">
        <v>48</v>
      </c>
      <c r="E21" s="56">
        <v>139.05000000000001</v>
      </c>
      <c r="F21" s="57">
        <v>0.05</v>
      </c>
      <c r="G21" s="58">
        <f t="shared" si="13"/>
        <v>146.0025</v>
      </c>
      <c r="H21" s="53" t="s">
        <v>46</v>
      </c>
      <c r="I21" s="102">
        <v>7.3999999999999996E-2</v>
      </c>
      <c r="J21" s="103">
        <f t="shared" ref="J21" si="14">+I21*G21</f>
        <v>10.804185</v>
      </c>
      <c r="K21" s="104">
        <f>'LABOR SHEET'!C$8</f>
        <v>18.170000000000002</v>
      </c>
      <c r="L21" s="101">
        <f t="shared" ref="L21" si="15">I21*K21</f>
        <v>1.3445800000000001</v>
      </c>
      <c r="M21" s="101">
        <f t="shared" ref="M21" si="16">K21*J21</f>
        <v>196.31204145000001</v>
      </c>
      <c r="N21" s="101">
        <v>2.5499999999999998</v>
      </c>
      <c r="O21" s="101">
        <f t="shared" ref="O21" si="17">N21*G21</f>
        <v>372.306375</v>
      </c>
      <c r="P21" s="101">
        <f t="shared" ref="P21" si="18">(I21*K21)+N21</f>
        <v>3.8945799999999999</v>
      </c>
      <c r="Q21" s="127">
        <f t="shared" ref="Q21" si="19">P21*G21</f>
        <v>568.61841645000004</v>
      </c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</row>
    <row r="22" spans="1:36" s="28" customFormat="1" ht="16.95" customHeight="1">
      <c r="A22" s="49">
        <f>IF(F22&lt;&gt;"",1+MAX($A$2:A21),"")</f>
        <v>11</v>
      </c>
      <c r="B22" s="54"/>
      <c r="C22" s="51"/>
      <c r="D22" s="55" t="s">
        <v>49</v>
      </c>
      <c r="E22" s="56">
        <v>1120.18</v>
      </c>
      <c r="F22" s="57">
        <v>0.05</v>
      </c>
      <c r="G22" s="58">
        <f t="shared" si="13"/>
        <v>1176.1890000000001</v>
      </c>
      <c r="H22" s="53" t="s">
        <v>46</v>
      </c>
      <c r="I22" s="102">
        <v>0.121</v>
      </c>
      <c r="J22" s="103">
        <f t="shared" si="7"/>
        <v>142.31886900000001</v>
      </c>
      <c r="K22" s="104">
        <f>'LABOR SHEET'!C$8</f>
        <v>18.170000000000002</v>
      </c>
      <c r="L22" s="101">
        <f t="shared" si="8"/>
        <v>2.1985700000000001</v>
      </c>
      <c r="M22" s="101">
        <f t="shared" si="9"/>
        <v>2585.93384973</v>
      </c>
      <c r="N22" s="101">
        <v>69.3</v>
      </c>
      <c r="O22" s="101">
        <f t="shared" si="10"/>
        <v>81509.897700000001</v>
      </c>
      <c r="P22" s="101">
        <f t="shared" si="11"/>
        <v>71.498570000000001</v>
      </c>
      <c r="Q22" s="127">
        <f t="shared" si="12"/>
        <v>84095.831549730006</v>
      </c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</row>
    <row r="23" spans="1:36" s="28" customFormat="1" ht="16.95" customHeight="1">
      <c r="A23" s="49">
        <f>IF(F23&lt;&gt;"",1+MAX($A$2:A22),"")</f>
        <v>12</v>
      </c>
      <c r="B23" s="54"/>
      <c r="C23" s="51"/>
      <c r="D23" s="55" t="s">
        <v>50</v>
      </c>
      <c r="E23" s="56">
        <v>381.44</v>
      </c>
      <c r="F23" s="57">
        <v>0.05</v>
      </c>
      <c r="G23" s="58">
        <f t="shared" si="13"/>
        <v>400.512</v>
      </c>
      <c r="H23" s="53" t="s">
        <v>46</v>
      </c>
      <c r="I23" s="102">
        <v>0.121</v>
      </c>
      <c r="J23" s="103">
        <f t="shared" si="7"/>
        <v>48.461951999999997</v>
      </c>
      <c r="K23" s="104">
        <f>'LABOR SHEET'!C$8</f>
        <v>18.170000000000002</v>
      </c>
      <c r="L23" s="101">
        <f t="shared" si="8"/>
        <v>2.1985700000000001</v>
      </c>
      <c r="M23" s="101">
        <f t="shared" si="9"/>
        <v>880.55366784</v>
      </c>
      <c r="N23" s="101">
        <v>10.199999999999999</v>
      </c>
      <c r="O23" s="101">
        <f t="shared" si="10"/>
        <v>4085.2224000000001</v>
      </c>
      <c r="P23" s="101">
        <f t="shared" si="11"/>
        <v>12.398569999999999</v>
      </c>
      <c r="Q23" s="127">
        <f t="shared" si="12"/>
        <v>4965.77606784</v>
      </c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</row>
    <row r="24" spans="1:36" s="28" customFormat="1" ht="16.95" customHeight="1">
      <c r="A24" s="49" t="str">
        <f>IF(F24&lt;&gt;"",1+MAX($A$2:A23),"")</f>
        <v/>
      </c>
      <c r="B24" s="54"/>
      <c r="C24" s="51"/>
      <c r="D24" s="55"/>
      <c r="E24" s="56"/>
      <c r="F24" s="57"/>
      <c r="G24" s="58"/>
      <c r="H24" s="53"/>
      <c r="I24" s="102"/>
      <c r="J24" s="103"/>
      <c r="K24" s="104"/>
      <c r="L24" s="101"/>
      <c r="M24" s="101"/>
      <c r="N24" s="101"/>
      <c r="O24" s="101"/>
      <c r="P24" s="101"/>
      <c r="Q24" s="125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</row>
    <row r="25" spans="1:36" s="28" customFormat="1" ht="15.6" customHeight="1">
      <c r="A25" s="49" t="str">
        <f>IF(F25&lt;&gt;"",1+MAX($A$2:A24),"")</f>
        <v/>
      </c>
      <c r="B25" s="54"/>
      <c r="C25" s="59"/>
      <c r="D25" s="60" t="s">
        <v>51</v>
      </c>
      <c r="E25" s="61"/>
      <c r="F25" s="61"/>
      <c r="G25" s="62"/>
      <c r="H25" s="61"/>
      <c r="I25" s="61"/>
      <c r="J25" s="105"/>
      <c r="K25" s="105"/>
      <c r="L25" s="106"/>
      <c r="M25" s="107"/>
      <c r="N25" s="106"/>
      <c r="O25" s="106"/>
      <c r="P25" s="108"/>
      <c r="Q25" s="128">
        <f>SUM(Q9:Q23)</f>
        <v>212320.92655241999</v>
      </c>
      <c r="S25" s="124"/>
    </row>
    <row r="26" spans="1:36" s="28" customFormat="1" ht="15.6" customHeight="1">
      <c r="A26" s="63" t="str">
        <f>IF(F26&lt;&gt;"",1+MAX($A$2:A25),"")</f>
        <v/>
      </c>
      <c r="B26" s="63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129"/>
      <c r="S26" s="124"/>
    </row>
    <row r="27" spans="1:36" s="29" customFormat="1" ht="31.2">
      <c r="A27" s="49"/>
      <c r="B27" s="49"/>
      <c r="C27" s="65"/>
      <c r="D27" s="49"/>
      <c r="E27" s="49"/>
      <c r="F27" s="49"/>
      <c r="G27" s="49"/>
      <c r="H27" s="49"/>
      <c r="I27" s="49"/>
      <c r="J27" s="109"/>
      <c r="K27" s="170" t="s">
        <v>28</v>
      </c>
      <c r="L27" s="171"/>
      <c r="M27" s="110">
        <f>SUM(M8:M26)</f>
        <v>63624.871952419999</v>
      </c>
      <c r="N27" s="111" t="s">
        <v>30</v>
      </c>
      <c r="O27" s="112">
        <f>SUM(O8:O26)</f>
        <v>148696.0546</v>
      </c>
      <c r="P27" s="49"/>
      <c r="Q27" s="125"/>
      <c r="S27" s="130"/>
    </row>
    <row r="28" spans="1:36" s="29" customFormat="1">
      <c r="A28" s="66"/>
      <c r="B28" s="67"/>
      <c r="C28" s="68"/>
      <c r="D28" s="69" t="s">
        <v>52</v>
      </c>
      <c r="E28" s="70"/>
      <c r="F28" s="70"/>
      <c r="G28" s="71"/>
      <c r="H28" s="70"/>
      <c r="I28" s="70"/>
      <c r="J28" s="70"/>
      <c r="K28" s="70"/>
      <c r="L28" s="113"/>
      <c r="M28" s="113"/>
      <c r="N28" s="113"/>
      <c r="O28" s="113"/>
      <c r="P28" s="113"/>
      <c r="Q28" s="131">
        <f>SUM(Q7:Q26)/2</f>
        <v>212320.92655241999</v>
      </c>
    </row>
    <row r="29" spans="1:36" s="29" customFormat="1">
      <c r="A29" s="66"/>
      <c r="B29" s="67"/>
      <c r="C29" s="72"/>
      <c r="D29" s="73" t="s">
        <v>53</v>
      </c>
      <c r="E29" s="74"/>
      <c r="F29" s="68"/>
      <c r="G29" s="74"/>
      <c r="H29" s="68"/>
      <c r="I29" s="68"/>
      <c r="J29" s="68"/>
      <c r="K29" s="68"/>
      <c r="L29" s="114">
        <v>0.05</v>
      </c>
      <c r="M29" s="114"/>
      <c r="N29" s="114"/>
      <c r="O29" s="114"/>
      <c r="P29" s="114"/>
      <c r="Q29" s="131">
        <f>Q28*L29</f>
        <v>10616.046327620999</v>
      </c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</row>
    <row r="30" spans="1:36" s="29" customFormat="1">
      <c r="A30" s="75"/>
      <c r="B30" s="76"/>
      <c r="C30" s="77"/>
      <c r="D30" s="78" t="s">
        <v>7</v>
      </c>
      <c r="E30" s="79"/>
      <c r="F30" s="80"/>
      <c r="G30" s="79"/>
      <c r="H30" s="80"/>
      <c r="I30" s="80"/>
      <c r="J30" s="80"/>
      <c r="K30" s="80"/>
      <c r="L30" s="115">
        <v>0.1</v>
      </c>
      <c r="M30" s="115"/>
      <c r="N30" s="115"/>
      <c r="O30" s="115"/>
      <c r="P30" s="115"/>
      <c r="Q30" s="133">
        <f>Q28*L30</f>
        <v>21232.092655241999</v>
      </c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</row>
    <row r="31" spans="1:36" s="29" customFormat="1">
      <c r="A31" s="81"/>
      <c r="B31" s="82"/>
      <c r="C31" s="83"/>
      <c r="D31" s="84" t="s">
        <v>8</v>
      </c>
      <c r="E31" s="85"/>
      <c r="F31" s="86"/>
      <c r="G31" s="85"/>
      <c r="H31" s="86"/>
      <c r="I31" s="86"/>
      <c r="J31" s="86"/>
      <c r="K31" s="86"/>
      <c r="L31" s="116">
        <v>0.06</v>
      </c>
      <c r="M31" s="116"/>
      <c r="N31" s="116"/>
      <c r="O31" s="116"/>
      <c r="P31" s="116"/>
      <c r="Q31" s="134">
        <f>Q28*L31</f>
        <v>12739.255593145201</v>
      </c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</row>
    <row r="32" spans="1:36" s="29" customFormat="1">
      <c r="A32" s="81"/>
      <c r="B32" s="82"/>
      <c r="C32" s="83"/>
      <c r="D32" s="84" t="s">
        <v>9</v>
      </c>
      <c r="E32" s="85"/>
      <c r="F32" s="86"/>
      <c r="G32" s="85"/>
      <c r="H32" s="86"/>
      <c r="I32" s="86"/>
      <c r="J32" s="86"/>
      <c r="K32" s="86"/>
      <c r="L32" s="117">
        <v>1.4999999999999999E-2</v>
      </c>
      <c r="M32" s="117"/>
      <c r="N32" s="117"/>
      <c r="O32" s="117"/>
      <c r="P32" s="117"/>
      <c r="Q32" s="134">
        <f>Q28*L32</f>
        <v>3184.8138982863002</v>
      </c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</row>
    <row r="33" spans="1:17" s="29" customFormat="1">
      <c r="A33" s="87"/>
      <c r="B33" s="88"/>
      <c r="C33" s="89"/>
      <c r="D33" s="90" t="s">
        <v>10</v>
      </c>
      <c r="E33" s="91"/>
      <c r="F33" s="91"/>
      <c r="G33" s="92"/>
      <c r="H33" s="91"/>
      <c r="I33" s="91"/>
      <c r="J33" s="91"/>
      <c r="K33" s="91"/>
      <c r="L33" s="118"/>
      <c r="M33" s="118"/>
      <c r="N33" s="118"/>
      <c r="O33" s="118"/>
      <c r="P33" s="118"/>
      <c r="Q33" s="135">
        <f>SUM(Q28:Q32)</f>
        <v>260093.135026715</v>
      </c>
    </row>
  </sheetData>
  <mergeCells count="5">
    <mergeCell ref="A2:Q2"/>
    <mergeCell ref="B3:C3"/>
    <mergeCell ref="B4:C4"/>
    <mergeCell ref="B5:C5"/>
    <mergeCell ref="K27:L27"/>
  </mergeCells>
  <printOptions horizontalCentered="1"/>
  <pageMargins left="0.7" right="0.7" top="0.75" bottom="0.75" header="0.3" footer="0.3"/>
  <pageSetup paperSize="9" scale="33" fitToHeight="0" orientation="portrait"/>
  <headerFooter scaleWithDoc="0"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38"/>
  <sheetViews>
    <sheetView workbookViewId="0"/>
  </sheetViews>
  <sheetFormatPr defaultColWidth="9.09765625" defaultRowHeight="14.4"/>
  <cols>
    <col min="1" max="1" width="26.8984375" style="1" customWidth="1"/>
    <col min="2" max="2" width="19.69921875" style="2" customWidth="1"/>
    <col min="3" max="3" width="20.59765625" style="2" customWidth="1"/>
    <col min="4" max="16384" width="9.09765625" style="2"/>
  </cols>
  <sheetData>
    <row r="1" spans="1:3">
      <c r="A1" s="3"/>
      <c r="B1" s="4"/>
      <c r="C1" s="4"/>
    </row>
    <row r="2" spans="1:3">
      <c r="A2" s="3"/>
      <c r="B2" s="174"/>
      <c r="C2" s="175"/>
    </row>
    <row r="3" spans="1:3">
      <c r="A3" s="3"/>
      <c r="B3" s="176"/>
      <c r="C3" s="177"/>
    </row>
    <row r="4" spans="1:3">
      <c r="A4" s="3"/>
      <c r="B4" s="178"/>
      <c r="C4" s="179"/>
    </row>
    <row r="5" spans="1:3">
      <c r="A5" s="3"/>
      <c r="B5" s="3"/>
      <c r="C5" s="3"/>
    </row>
    <row r="6" spans="1:3" ht="15.6">
      <c r="A6" s="3"/>
      <c r="B6" s="5" t="s">
        <v>54</v>
      </c>
      <c r="C6" s="6" t="s">
        <v>55</v>
      </c>
    </row>
    <row r="7" spans="1:3" ht="15.6">
      <c r="A7" s="7"/>
      <c r="B7" s="8"/>
      <c r="C7" s="9"/>
    </row>
    <row r="8" spans="1:3" ht="15.6">
      <c r="A8" s="10" t="s">
        <v>4</v>
      </c>
      <c r="B8" s="11" t="s">
        <v>56</v>
      </c>
      <c r="C8" s="12">
        <v>18.170000000000002</v>
      </c>
    </row>
    <row r="9" spans="1:3" ht="15.6">
      <c r="A9" s="10" t="s">
        <v>57</v>
      </c>
      <c r="B9" s="11" t="s">
        <v>58</v>
      </c>
      <c r="C9" s="12">
        <v>18.170000000000002</v>
      </c>
    </row>
    <row r="10" spans="1:3" ht="15.6">
      <c r="A10" s="10" t="s">
        <v>59</v>
      </c>
      <c r="B10" s="11" t="s">
        <v>58</v>
      </c>
      <c r="C10" s="12">
        <v>29.89</v>
      </c>
    </row>
    <row r="11" spans="1:3" ht="15.6">
      <c r="A11" s="13"/>
      <c r="B11" s="14"/>
      <c r="C11" s="15"/>
    </row>
    <row r="12" spans="1:3">
      <c r="A12" s="3"/>
      <c r="B12" s="3"/>
      <c r="C12" s="3"/>
    </row>
    <row r="13" spans="1:3">
      <c r="A13" s="16" t="s">
        <v>60</v>
      </c>
      <c r="B13" s="17">
        <v>0</v>
      </c>
      <c r="C13" s="3"/>
    </row>
    <row r="14" spans="1:3">
      <c r="A14" s="3"/>
      <c r="B14" s="3"/>
      <c r="C14" s="3"/>
    </row>
    <row r="15" spans="1:3" ht="15.6">
      <c r="A15" s="3"/>
      <c r="B15" s="172" t="s">
        <v>21</v>
      </c>
      <c r="C15" s="173"/>
    </row>
    <row r="16" spans="1:3" ht="15.6">
      <c r="A16" s="18" t="s">
        <v>61</v>
      </c>
      <c r="B16" s="19" t="s">
        <v>62</v>
      </c>
      <c r="C16" s="20">
        <v>0</v>
      </c>
    </row>
    <row r="17" spans="1:3" ht="15.6">
      <c r="A17" s="21" t="s">
        <v>63</v>
      </c>
      <c r="B17" s="22" t="s">
        <v>46</v>
      </c>
      <c r="C17" s="23">
        <v>0.05</v>
      </c>
    </row>
    <row r="18" spans="1:3" ht="15.6">
      <c r="A18" s="21" t="s">
        <v>64</v>
      </c>
      <c r="B18" s="22" t="s">
        <v>41</v>
      </c>
      <c r="C18" s="23">
        <v>0.1</v>
      </c>
    </row>
    <row r="19" spans="1:3" ht="15.6">
      <c r="A19" s="21" t="s">
        <v>65</v>
      </c>
      <c r="B19" s="22" t="s">
        <v>66</v>
      </c>
      <c r="C19" s="23">
        <v>0.1</v>
      </c>
    </row>
    <row r="20" spans="1:3" ht="15.6">
      <c r="A20" s="21" t="s">
        <v>67</v>
      </c>
      <c r="B20" s="22" t="s">
        <v>36</v>
      </c>
      <c r="C20" s="23">
        <v>0.1</v>
      </c>
    </row>
    <row r="21" spans="1:3" ht="15.6">
      <c r="A21" s="21" t="s">
        <v>68</v>
      </c>
      <c r="B21" s="22" t="s">
        <v>69</v>
      </c>
      <c r="C21" s="23">
        <v>0</v>
      </c>
    </row>
    <row r="22" spans="1:3" ht="15.6">
      <c r="A22" s="21" t="s">
        <v>70</v>
      </c>
      <c r="B22" s="22" t="s">
        <v>71</v>
      </c>
      <c r="C22" s="23">
        <v>0</v>
      </c>
    </row>
    <row r="23" spans="1:3" ht="15.6">
      <c r="A23" s="21" t="s">
        <v>72</v>
      </c>
      <c r="B23" s="22" t="s">
        <v>73</v>
      </c>
      <c r="C23" s="23">
        <v>0</v>
      </c>
    </row>
    <row r="24" spans="1:3" ht="15.6">
      <c r="A24" s="21" t="s">
        <v>74</v>
      </c>
      <c r="B24" s="22" t="s">
        <v>75</v>
      </c>
      <c r="C24" s="23">
        <v>0</v>
      </c>
    </row>
    <row r="25" spans="1:3" ht="15.6">
      <c r="A25" s="21" t="s">
        <v>76</v>
      </c>
      <c r="B25" s="22" t="s">
        <v>77</v>
      </c>
      <c r="C25" s="23">
        <v>0</v>
      </c>
    </row>
    <row r="26" spans="1:3" ht="15.6">
      <c r="A26" s="21" t="s">
        <v>78</v>
      </c>
      <c r="B26" s="22" t="s">
        <v>79</v>
      </c>
      <c r="C26" s="23">
        <v>0.1</v>
      </c>
    </row>
    <row r="27" spans="1:3" ht="15.6">
      <c r="A27" s="21" t="s">
        <v>80</v>
      </c>
      <c r="B27" s="22" t="s">
        <v>81</v>
      </c>
      <c r="C27" s="23">
        <v>0.1</v>
      </c>
    </row>
    <row r="28" spans="1:3" ht="15.6">
      <c r="A28" s="21" t="s">
        <v>82</v>
      </c>
      <c r="B28" s="22" t="s">
        <v>83</v>
      </c>
      <c r="C28" s="23">
        <v>0</v>
      </c>
    </row>
    <row r="29" spans="1:3" ht="15.6">
      <c r="A29" s="21" t="s">
        <v>84</v>
      </c>
      <c r="B29" s="22" t="s">
        <v>85</v>
      </c>
      <c r="C29" s="23">
        <v>0</v>
      </c>
    </row>
    <row r="30" spans="1:3" ht="15.6">
      <c r="A30" s="21" t="s">
        <v>86</v>
      </c>
      <c r="B30" s="22" t="s">
        <v>86</v>
      </c>
      <c r="C30" s="23">
        <v>0.1</v>
      </c>
    </row>
    <row r="31" spans="1:3" ht="15.6">
      <c r="A31" s="21" t="s">
        <v>87</v>
      </c>
      <c r="B31" s="22" t="s">
        <v>88</v>
      </c>
      <c r="C31" s="23">
        <v>0</v>
      </c>
    </row>
    <row r="32" spans="1:3" ht="15.6">
      <c r="A32" s="21" t="s">
        <v>89</v>
      </c>
      <c r="B32" s="22" t="s">
        <v>90</v>
      </c>
      <c r="C32" s="23">
        <v>0</v>
      </c>
    </row>
    <row r="33" spans="1:3" ht="15.6">
      <c r="A33" s="21" t="s">
        <v>91</v>
      </c>
      <c r="B33" s="22" t="s">
        <v>92</v>
      </c>
      <c r="C33" s="23">
        <v>0</v>
      </c>
    </row>
    <row r="34" spans="1:3" ht="15.6">
      <c r="A34" s="21" t="s">
        <v>82</v>
      </c>
      <c r="B34" s="22" t="s">
        <v>93</v>
      </c>
      <c r="C34" s="23">
        <v>0</v>
      </c>
    </row>
    <row r="35" spans="1:3" ht="15.6">
      <c r="A35" s="21" t="s">
        <v>94</v>
      </c>
      <c r="B35" s="22" t="s">
        <v>95</v>
      </c>
      <c r="C35" s="23">
        <v>0</v>
      </c>
    </row>
    <row r="36" spans="1:3" ht="15.6">
      <c r="A36" s="21" t="s">
        <v>96</v>
      </c>
      <c r="B36" s="22" t="s">
        <v>97</v>
      </c>
      <c r="C36" s="23">
        <v>0</v>
      </c>
    </row>
    <row r="37" spans="1:3" ht="15.6">
      <c r="A37" s="21" t="s">
        <v>98</v>
      </c>
      <c r="B37" s="22" t="s">
        <v>99</v>
      </c>
      <c r="C37" s="23">
        <v>0.1</v>
      </c>
    </row>
    <row r="38" spans="1:3" ht="15.6">
      <c r="A38" s="24" t="s">
        <v>100</v>
      </c>
      <c r="B38" s="25" t="s">
        <v>100</v>
      </c>
      <c r="C38" s="26">
        <v>0</v>
      </c>
    </row>
  </sheetData>
  <mergeCells count="2">
    <mergeCell ref="B15:C15"/>
    <mergeCell ref="B2:C4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32510B4F-9BDF-436D-9B7C-29411121E6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General Summary</vt:lpstr>
      <vt:lpstr>Takeoff Breakdown</vt:lpstr>
      <vt:lpstr>LABOR SHEET</vt:lpstr>
      <vt:lpstr>'General Summary'!Print_Area</vt:lpstr>
      <vt:lpstr>'Takeoff Breakdown'!Print_Area</vt:lpstr>
      <vt:lpstr>'Takeoff Breakdown'!Print_Titles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waseem ijaz</cp:lastModifiedBy>
  <cp:lastPrinted>2023-01-11T20:23:00Z</cp:lastPrinted>
  <dcterms:created xsi:type="dcterms:W3CDTF">2016-03-30T11:57:00Z</dcterms:created>
  <dcterms:modified xsi:type="dcterms:W3CDTF">2026-07-29T19:33:19Z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{32510B4F-9BDF-436D-9B7C-29411121E6DC}</vt:lpwstr>
  </property>
  <property fmtid="{D5CDD505-2E9C-101B-9397-08002B2CF9AE}" pid="6" name="ICV">
    <vt:lpwstr>1E37AD3D1C184F078BAA06F55E5A0884_13</vt:lpwstr>
  </property>
  <property fmtid="{D5CDD505-2E9C-101B-9397-08002B2CF9AE}" pid="7" name="KSOProductBuildVer">
    <vt:lpwstr>1033-12.2.0.21179</vt:lpwstr>
  </property>
</Properties>
</file>