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hp\Desktop\roofing samples\"/>
    </mc:Choice>
  </mc:AlternateContent>
  <xr:revisionPtr revIDLastSave="0" documentId="13_ncr:1_{0DE9F443-F665-4559-BA0F-AFB96F0CA5E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General Summary" sheetId="4" r:id="rId1"/>
    <sheet name="Takeoff Breakdown" sheetId="1" r:id="rId2"/>
    <sheet name="LABOR SHEET" sheetId="6" r:id="rId3"/>
  </sheets>
  <definedNames>
    <definedName name="_xlnm._FilterDatabase" localSheetId="1" hidden="1">'Takeoff Breakdown'!$A$19:$Q$52</definedName>
    <definedName name="_xlnm.Print_Area" localSheetId="0">'General Summary'!$A$1:$N$12</definedName>
    <definedName name="_xlnm.Print_Area" localSheetId="1">'Takeoff Breakdown'!$A$2:$Q$52</definedName>
    <definedName name="_xlnm.Print_Titles" localSheetId="1">'Takeoff Breakdown'!$1:$8</definedName>
  </definedNames>
  <calcPr calcId="181029"/>
</workbook>
</file>

<file path=xl/calcChain.xml><?xml version="1.0" encoding="utf-8"?>
<calcChain xmlns="http://schemas.openxmlformats.org/spreadsheetml/2006/main">
  <c r="Q52" i="1" l="1"/>
  <c r="Q51" i="1"/>
  <c r="Q50" i="1"/>
  <c r="Q49" i="1"/>
  <c r="Q48" i="1"/>
  <c r="Q47" i="1"/>
  <c r="O46" i="1"/>
  <c r="M46" i="1"/>
  <c r="A45" i="1"/>
  <c r="Q44" i="1"/>
  <c r="A44" i="1"/>
  <c r="A43" i="1"/>
  <c r="Q42" i="1"/>
  <c r="A42" i="1"/>
  <c r="A41" i="1"/>
  <c r="Q40" i="1"/>
  <c r="P40" i="1"/>
  <c r="O40" i="1"/>
  <c r="M40" i="1"/>
  <c r="L40" i="1"/>
  <c r="K40" i="1"/>
  <c r="J40" i="1"/>
  <c r="G40" i="1"/>
  <c r="A40" i="1"/>
  <c r="Q39" i="1"/>
  <c r="P39" i="1"/>
  <c r="O39" i="1"/>
  <c r="M39" i="1"/>
  <c r="L39" i="1"/>
  <c r="K39" i="1"/>
  <c r="J39" i="1"/>
  <c r="G39" i="1"/>
  <c r="A39" i="1"/>
  <c r="Q38" i="1"/>
  <c r="P38" i="1"/>
  <c r="O38" i="1"/>
  <c r="M38" i="1"/>
  <c r="L38" i="1"/>
  <c r="K38" i="1"/>
  <c r="J38" i="1"/>
  <c r="G38" i="1"/>
  <c r="A38" i="1"/>
  <c r="A37" i="1"/>
  <c r="Q36" i="1"/>
  <c r="P36" i="1"/>
  <c r="O36" i="1"/>
  <c r="M36" i="1"/>
  <c r="L36" i="1"/>
  <c r="K36" i="1"/>
  <c r="J36" i="1"/>
  <c r="G36" i="1"/>
  <c r="A36" i="1"/>
  <c r="Q35" i="1"/>
  <c r="P35" i="1"/>
  <c r="O35" i="1"/>
  <c r="M35" i="1"/>
  <c r="L35" i="1"/>
  <c r="K35" i="1"/>
  <c r="J35" i="1"/>
  <c r="G35" i="1"/>
  <c r="A35" i="1"/>
  <c r="Q34" i="1"/>
  <c r="P34" i="1"/>
  <c r="O34" i="1"/>
  <c r="M34" i="1"/>
  <c r="L34" i="1"/>
  <c r="K34" i="1"/>
  <c r="J34" i="1"/>
  <c r="G34" i="1"/>
  <c r="E34" i="1"/>
  <c r="A34" i="1"/>
  <c r="Q33" i="1"/>
  <c r="P33" i="1"/>
  <c r="O33" i="1"/>
  <c r="M33" i="1"/>
  <c r="L33" i="1"/>
  <c r="K33" i="1"/>
  <c r="J33" i="1"/>
  <c r="G33" i="1"/>
  <c r="E33" i="1"/>
  <c r="A33" i="1"/>
  <c r="A32" i="1"/>
  <c r="Q31" i="1"/>
  <c r="P31" i="1"/>
  <c r="O31" i="1"/>
  <c r="M31" i="1"/>
  <c r="L31" i="1"/>
  <c r="K31" i="1"/>
  <c r="J31" i="1"/>
  <c r="G31" i="1"/>
  <c r="A31" i="1"/>
  <c r="Q30" i="1"/>
  <c r="P30" i="1"/>
  <c r="O30" i="1"/>
  <c r="M30" i="1"/>
  <c r="L30" i="1"/>
  <c r="K30" i="1"/>
  <c r="J30" i="1"/>
  <c r="G30" i="1"/>
  <c r="A30" i="1"/>
  <c r="Q29" i="1"/>
  <c r="P29" i="1"/>
  <c r="O29" i="1"/>
  <c r="M29" i="1"/>
  <c r="L29" i="1"/>
  <c r="K29" i="1"/>
  <c r="J29" i="1"/>
  <c r="G29" i="1"/>
  <c r="A29" i="1"/>
  <c r="Q28" i="1"/>
  <c r="P28" i="1"/>
  <c r="O28" i="1"/>
  <c r="M28" i="1"/>
  <c r="L28" i="1"/>
  <c r="K28" i="1"/>
  <c r="J28" i="1"/>
  <c r="G28" i="1"/>
  <c r="A28" i="1"/>
  <c r="U27" i="1"/>
  <c r="A27" i="1"/>
  <c r="U26" i="1"/>
  <c r="Q26" i="1"/>
  <c r="P26" i="1"/>
  <c r="O26" i="1"/>
  <c r="M26" i="1"/>
  <c r="L26" i="1"/>
  <c r="K26" i="1"/>
  <c r="J26" i="1"/>
  <c r="G26" i="1"/>
  <c r="A26" i="1"/>
  <c r="U25" i="1"/>
  <c r="Q25" i="1"/>
  <c r="P25" i="1"/>
  <c r="O25" i="1"/>
  <c r="M25" i="1"/>
  <c r="L25" i="1"/>
  <c r="K25" i="1"/>
  <c r="J25" i="1"/>
  <c r="G25" i="1"/>
  <c r="A25" i="1"/>
  <c r="Q24" i="1"/>
  <c r="P24" i="1"/>
  <c r="O24" i="1"/>
  <c r="M24" i="1"/>
  <c r="L24" i="1"/>
  <c r="K24" i="1"/>
  <c r="J24" i="1"/>
  <c r="G24" i="1"/>
  <c r="A24" i="1"/>
  <c r="Q23" i="1"/>
  <c r="P23" i="1"/>
  <c r="O23" i="1"/>
  <c r="M23" i="1"/>
  <c r="L23" i="1"/>
  <c r="K23" i="1"/>
  <c r="J23" i="1"/>
  <c r="G23" i="1"/>
  <c r="A23" i="1"/>
  <c r="A22" i="1"/>
  <c r="A21" i="1"/>
  <c r="A20" i="1"/>
  <c r="A19" i="1"/>
  <c r="Q18" i="1"/>
  <c r="A18" i="1"/>
  <c r="A17" i="1"/>
  <c r="P16" i="1"/>
  <c r="O16" i="1"/>
  <c r="M16" i="1"/>
  <c r="L16" i="1"/>
  <c r="J16" i="1"/>
  <c r="G16" i="1"/>
  <c r="A16" i="1"/>
  <c r="P15" i="1"/>
  <c r="O15" i="1"/>
  <c r="M15" i="1"/>
  <c r="L15" i="1"/>
  <c r="J15" i="1"/>
  <c r="G15" i="1"/>
  <c r="A15" i="1"/>
  <c r="P14" i="1"/>
  <c r="O14" i="1"/>
  <c r="M14" i="1"/>
  <c r="L14" i="1"/>
  <c r="J14" i="1"/>
  <c r="G14" i="1"/>
  <c r="A14" i="1"/>
  <c r="P13" i="1"/>
  <c r="O13" i="1"/>
  <c r="M13" i="1"/>
  <c r="L13" i="1"/>
  <c r="J13" i="1"/>
  <c r="G13" i="1"/>
  <c r="A13" i="1"/>
  <c r="P12" i="1"/>
  <c r="O12" i="1"/>
  <c r="M12" i="1"/>
  <c r="L12" i="1"/>
  <c r="J12" i="1"/>
  <c r="G12" i="1"/>
  <c r="A12" i="1"/>
  <c r="P11" i="1"/>
  <c r="O11" i="1"/>
  <c r="M11" i="1"/>
  <c r="L11" i="1"/>
  <c r="J11" i="1"/>
  <c r="G11" i="1"/>
  <c r="A11" i="1"/>
  <c r="P10" i="1"/>
  <c r="O10" i="1"/>
  <c r="M10" i="1"/>
  <c r="L10" i="1"/>
  <c r="J10" i="1"/>
  <c r="G10" i="1"/>
  <c r="A10" i="1"/>
  <c r="C12" i="4"/>
  <c r="C11" i="4"/>
  <c r="C10" i="4"/>
  <c r="C9" i="4"/>
  <c r="C8" i="4"/>
  <c r="C6" i="4"/>
  <c r="C5" i="4"/>
  <c r="C4" i="4"/>
</calcChain>
</file>

<file path=xl/sharedStrings.xml><?xml version="1.0" encoding="utf-8"?>
<sst xmlns="http://schemas.openxmlformats.org/spreadsheetml/2006/main" count="153" uniqueCount="117">
  <si>
    <t>GENERAL SUMMARY</t>
  </si>
  <si>
    <t>DIVISION NO.</t>
  </si>
  <si>
    <t>DESCRIPTION</t>
  </si>
  <si>
    <t>TOTAL DIV. COST</t>
  </si>
  <si>
    <t>General Requirments</t>
  </si>
  <si>
    <t>Thermal &amp; Moisture Protection</t>
  </si>
  <si>
    <t>TOTAL TRADE COST</t>
  </si>
  <si>
    <t>CONTINGENCY</t>
  </si>
  <si>
    <t>OVERHEAD AND PROFIT (10%)</t>
  </si>
  <si>
    <t>TAX (6%)</t>
  </si>
  <si>
    <t>PERFORMANCE AND PAYMENT BONDS</t>
  </si>
  <si>
    <t>TOTAL BASEBID</t>
  </si>
  <si>
    <t>DETAILED BREAKDOWN OF ITEMS</t>
  </si>
  <si>
    <t>Project Name</t>
  </si>
  <si>
    <t>2-BEDROOM CABI</t>
  </si>
  <si>
    <t>Project Address</t>
  </si>
  <si>
    <t xml:space="preserve">
5112 E. HWY 290 FREDERICKSBURG, TX 7862424</t>
  </si>
  <si>
    <t>Scope:</t>
  </si>
  <si>
    <t xml:space="preserve">Drywall &amp; Roofing TAKEOFF/ESTIMATION
</t>
  </si>
  <si>
    <t>S#</t>
  </si>
  <si>
    <t>Dwg.</t>
  </si>
  <si>
    <t>CSI NO</t>
  </si>
  <si>
    <t>QTY.</t>
  </si>
  <si>
    <t>Wastage</t>
  </si>
  <si>
    <t>Qty w/ Waste</t>
  </si>
  <si>
    <t>UNIT</t>
  </si>
  <si>
    <t>UNIT LABOR HOUR</t>
  </si>
  <si>
    <t>TOTAL LABOR HOUR</t>
  </si>
  <si>
    <t>LABOR WAGE/ HOUR</t>
  </si>
  <si>
    <t>UNIT LABOR COST</t>
  </si>
  <si>
    <t>TOTAL LABOR COST</t>
  </si>
  <si>
    <t>UNIT MATERIAL  COST</t>
  </si>
  <si>
    <t>TOTAL MATERIAL COST</t>
  </si>
  <si>
    <t>UNIT PRICE (Labor &amp; Material)</t>
  </si>
  <si>
    <t>TRADE TOTAL</t>
  </si>
  <si>
    <t>DIVISION 01-GENERAL REQUIREMENTS</t>
  </si>
  <si>
    <t>Permits</t>
  </si>
  <si>
    <t>LS</t>
  </si>
  <si>
    <t>Supervision and Coordination</t>
  </si>
  <si>
    <t>Submittals and Shop drawings</t>
  </si>
  <si>
    <t>Final Cleaning</t>
  </si>
  <si>
    <t>Mobilization Costs</t>
  </si>
  <si>
    <t>Temporary Control &amp; Facilities</t>
  </si>
  <si>
    <t>Scaffolding</t>
  </si>
  <si>
    <t>SUBTOTAL</t>
  </si>
  <si>
    <t>DIVISION 07-THERMAL &amp; MOISTURE PROTECTION</t>
  </si>
  <si>
    <t>A102 &amp; A200</t>
  </si>
  <si>
    <t>ROOFING &amp; ACCESSORIES</t>
  </si>
  <si>
    <t>ROOFING:</t>
  </si>
  <si>
    <t>24 GA. KYNAR Standing Seam Metal Roof Panels</t>
  </si>
  <si>
    <t>SF</t>
  </si>
  <si>
    <t>#15 Underlayment Felt</t>
  </si>
  <si>
    <t>Roof Cricket</t>
  </si>
  <si>
    <t>(3'-0"Wide) Ice &amp; Water Sheild</t>
  </si>
  <si>
    <t>FLASHING:</t>
  </si>
  <si>
    <t>Ridge Cap Flashing</t>
  </si>
  <si>
    <t>LF</t>
  </si>
  <si>
    <t>Valley Flashing</t>
  </si>
  <si>
    <t>Hip Flashing</t>
  </si>
  <si>
    <t>Wall to Roof Flashing</t>
  </si>
  <si>
    <t>SOFFIT &amp; FASCIA BOARD:</t>
  </si>
  <si>
    <t>(1'-6"W) Vented Soffit</t>
  </si>
  <si>
    <t>(1'-6"W) Solid Soffit</t>
  </si>
  <si>
    <t>Fascia Board</t>
  </si>
  <si>
    <t>Sub Fascia Board</t>
  </si>
  <si>
    <t>ROOF ACCESSORIES:</t>
  </si>
  <si>
    <t>Drip Edge</t>
  </si>
  <si>
    <t>Gutter</t>
  </si>
  <si>
    <t>Downspouts</t>
  </si>
  <si>
    <t>TOTAL AMOUNT</t>
  </si>
  <si>
    <t>CONTIGENCIES (5%)</t>
  </si>
  <si>
    <t>Labor Type</t>
  </si>
  <si>
    <t>Labor Rate</t>
  </si>
  <si>
    <t>Drywaller</t>
  </si>
  <si>
    <t>Roofing</t>
  </si>
  <si>
    <t>Roofer</t>
  </si>
  <si>
    <t>Manhour Increase Factor</t>
  </si>
  <si>
    <t>Each/Count</t>
  </si>
  <si>
    <t>EA</t>
  </si>
  <si>
    <t>Linear Footage</t>
  </si>
  <si>
    <t>Square Footage</t>
  </si>
  <si>
    <t>Square Yard</t>
  </si>
  <si>
    <t>SY</t>
  </si>
  <si>
    <t>Cubic Yard</t>
  </si>
  <si>
    <t>CY</t>
  </si>
  <si>
    <t>Lumpsum</t>
  </si>
  <si>
    <t>Survery</t>
  </si>
  <si>
    <t>Survey</t>
  </si>
  <si>
    <t>Stair Riser</t>
  </si>
  <si>
    <t>RISER</t>
  </si>
  <si>
    <t>Blocks Count</t>
  </si>
  <si>
    <t>BLOCKS</t>
  </si>
  <si>
    <t>Bags of Pre-Mix Mortar</t>
  </si>
  <si>
    <t>BAGS</t>
  </si>
  <si>
    <t>Linear Footage of Wall</t>
  </si>
  <si>
    <t>LF.Wall</t>
  </si>
  <si>
    <t>Pounds</t>
  </si>
  <si>
    <t>LBS</t>
  </si>
  <si>
    <t>Pieces</t>
  </si>
  <si>
    <t>PCs</t>
  </si>
  <si>
    <t>Location</t>
  </si>
  <si>
    <t>LOC</t>
  </si>
  <si>
    <t>Bundle</t>
  </si>
  <si>
    <t>Rolls</t>
  </si>
  <si>
    <t>ROLLS</t>
  </si>
  <si>
    <t>Boxes</t>
  </si>
  <si>
    <t>BOX</t>
  </si>
  <si>
    <t>Holeses</t>
  </si>
  <si>
    <t>Holes</t>
  </si>
  <si>
    <t>PC</t>
  </si>
  <si>
    <t>Tubes</t>
  </si>
  <si>
    <t>Tube</t>
  </si>
  <si>
    <t>Gallons</t>
  </si>
  <si>
    <t>GA</t>
  </si>
  <si>
    <t>Square of Roofing</t>
  </si>
  <si>
    <t>SQ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</si>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</sst>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&quot;$&quot;* #,##0_);_(&quot;$&quot;* \(#,##0\);_(&quot;$&quot;* &quot;-&quot;??_);_(@_)"/>
    <numFmt numFmtId="166" formatCode="000000"/>
    <numFmt numFmtId="167" formatCode="0.000"/>
    <numFmt numFmtId="168" formatCode="0.0"/>
    <numFmt numFmtId="169" formatCode="_(&quot;$&quot;* #,##0.0_);_(&quot;$&quot;* \(#,##0.0\);_(&quot;$&quot;* &quot;-&quot;??_);_(@_)"/>
    <numFmt numFmtId="170" formatCode="0.0%"/>
    <numFmt numFmtId="171" formatCode="[$-409]d\-mmm\-yy;@"/>
    <numFmt numFmtId="172" formatCode="_-[$$-409]* #,##0.00_ ;_-[$$-409]* \-#,##0.00\ ;_-[$$-409]* &quot;-&quot;??_ ;_-@_ "/>
  </numFmts>
  <fonts count="42">
    <font>
      <sz val="11"/>
      <color theme="1"/>
      <name val="Tw Cen MT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b/>
      <i/>
      <sz val="11"/>
      <color theme="1"/>
      <name val="Calibri"/>
      <charset val="134"/>
    </font>
    <font>
      <i/>
      <sz val="11"/>
      <color theme="1"/>
      <name val="Calibri"/>
      <charset val="134"/>
    </font>
    <font>
      <b/>
      <i/>
      <sz val="12"/>
      <color theme="1"/>
      <name val="Calibri"/>
      <charset val="134"/>
    </font>
    <font>
      <sz val="12"/>
      <color theme="1"/>
      <name val="Calibri"/>
      <charset val="134"/>
    </font>
    <font>
      <sz val="12"/>
      <color indexed="8"/>
      <name val="Calibri"/>
      <charset val="134"/>
    </font>
    <font>
      <sz val="12"/>
      <color indexed="8"/>
      <name val="Calibri"/>
      <charset val="134"/>
    </font>
    <font>
      <sz val="12"/>
      <color rgb="FF000000"/>
      <name val="Calibri"/>
      <charset val="134"/>
    </font>
    <font>
      <b/>
      <sz val="14"/>
      <color theme="0"/>
      <name val="Calibri"/>
      <charset val="134"/>
    </font>
    <font>
      <b/>
      <sz val="14"/>
      <color theme="1"/>
      <name val="Calibri"/>
      <charset val="134"/>
    </font>
    <font>
      <sz val="12"/>
      <name val="Calibri"/>
      <charset val="134"/>
    </font>
    <font>
      <b/>
      <sz val="12"/>
      <color theme="1"/>
      <name val="Calibri"/>
      <charset val="134"/>
    </font>
    <font>
      <b/>
      <sz val="14"/>
      <name val="Calibri"/>
      <charset val="134"/>
    </font>
    <font>
      <b/>
      <sz val="12"/>
      <color rgb="FF009A88"/>
      <name val="Calibri"/>
      <charset val="134"/>
    </font>
    <font>
      <b/>
      <sz val="12"/>
      <name val="Calibri"/>
      <charset val="134"/>
    </font>
    <font>
      <sz val="12"/>
      <color rgb="FFFFFFFF"/>
      <name val="Calibri"/>
      <charset val="134"/>
    </font>
    <font>
      <b/>
      <sz val="12"/>
      <color rgb="FFFFFFFF"/>
      <name val="Calibri"/>
      <charset val="134"/>
    </font>
    <font>
      <sz val="12"/>
      <color indexed="9"/>
      <name val="Calibri"/>
      <charset val="134"/>
    </font>
    <font>
      <b/>
      <sz val="12"/>
      <color rgb="FF000000"/>
      <name val="Calibri"/>
      <charset val="134"/>
    </font>
    <font>
      <b/>
      <sz val="12"/>
      <color indexed="8"/>
      <name val="Calibri"/>
      <charset val="134"/>
    </font>
    <font>
      <b/>
      <sz val="12"/>
      <color rgb="FF0000CC"/>
      <name val="Calibri"/>
      <charset val="134"/>
    </font>
    <font>
      <sz val="12"/>
      <color rgb="FF0C0C0C"/>
      <name val="Calibri"/>
      <charset val="134"/>
    </font>
    <font>
      <sz val="12"/>
      <name val="Calibri"/>
      <charset val="134"/>
    </font>
    <font>
      <b/>
      <sz val="12"/>
      <color indexed="8"/>
      <name val="Calibri"/>
      <charset val="134"/>
    </font>
    <font>
      <b/>
      <sz val="12"/>
      <color rgb="FF0C0C0C"/>
      <name val="Calibri"/>
      <charset val="134"/>
    </font>
    <font>
      <b/>
      <sz val="12"/>
      <color theme="6"/>
      <name val="Calibri"/>
      <charset val="134"/>
    </font>
    <font>
      <b/>
      <sz val="11"/>
      <color rgb="FF000000"/>
      <name val="Calibri"/>
      <charset val="134"/>
    </font>
    <font>
      <sz val="16"/>
      <color rgb="FFFFFFFF"/>
      <name val="Times New Roman"/>
      <charset val="134"/>
    </font>
    <font>
      <b/>
      <sz val="14"/>
      <color theme="1"/>
      <name val="Times New Roman"/>
      <charset val="134"/>
    </font>
    <font>
      <b/>
      <sz val="12"/>
      <color rgb="FF0000B3"/>
      <name val="Times New Roman"/>
      <charset val="134"/>
    </font>
    <font>
      <sz val="14"/>
      <color rgb="FFFFFFFF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1"/>
      <color theme="1"/>
      <name val="Tw Cen MT"/>
      <charset val="134"/>
      <scheme val="minor"/>
    </font>
    <font>
      <sz val="12"/>
      <name val="Arial"/>
      <charset val="134"/>
    </font>
    <font>
      <sz val="11"/>
      <color rgb="FF000000"/>
      <name val="Calibri"/>
      <charset val="134"/>
    </font>
    <font>
      <b/>
      <sz val="12"/>
      <color theme="1"/>
      <name val="Tw Cen MT"/>
      <charset val="13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496A"/>
        <bgColor indexed="64"/>
      </patternFill>
    </fill>
    <fill>
      <patternFill patternType="solid">
        <fgColor rgb="FF366092"/>
        <bgColor rgb="FF366092"/>
      </patternFill>
    </fill>
    <fill>
      <patternFill patternType="solid">
        <fgColor rgb="FF366092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DAEEF3"/>
        <bgColor rgb="FFDAEEF3"/>
      </patternFill>
    </fill>
    <fill>
      <patternFill patternType="solid">
        <fgColor rgb="FFB6DDE8"/>
        <bgColor rgb="FFB6DDE8"/>
      </patternFill>
    </fill>
    <fill>
      <patternFill patternType="solid">
        <fgColor rgb="FF92CDDC"/>
        <bgColor rgb="FF92CDDC"/>
      </patternFill>
    </fill>
    <fill>
      <patternFill patternType="solid">
        <fgColor rgb="FFDAEEF3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2">
    <xf numFmtId="0" fontId="0" fillId="0" borderId="0"/>
    <xf numFmtId="164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8" fillId="15" borderId="38" applyNumberFormat="0" applyFont="0" applyAlignment="0" applyProtection="0"/>
    <xf numFmtId="164" fontId="38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9" fillId="0" borderId="0"/>
    <xf numFmtId="0" fontId="38" fillId="0" borderId="0"/>
    <xf numFmtId="0" fontId="40" fillId="0" borderId="0">
      <protection locked="0"/>
    </xf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1" fontId="41" fillId="2" borderId="16">
      <alignment horizontal="center" vertical="center"/>
    </xf>
  </cellStyleXfs>
  <cellXfs count="240">
    <xf numFmtId="0" fontId="0" fillId="0" borderId="0" xfId="0"/>
    <xf numFmtId="0" fontId="1" fillId="2" borderId="0" xfId="10" applyFont="1" applyFill="1"/>
    <xf numFmtId="0" fontId="2" fillId="2" borderId="0" xfId="10" applyFont="1" applyFill="1"/>
    <xf numFmtId="0" fontId="3" fillId="2" borderId="0" xfId="10" applyFont="1" applyFill="1"/>
    <xf numFmtId="0" fontId="4" fillId="2" borderId="0" xfId="10" applyFont="1" applyFill="1"/>
    <xf numFmtId="0" fontId="5" fillId="3" borderId="7" xfId="10" applyFont="1" applyFill="1" applyBorder="1" applyAlignment="1">
      <alignment horizontal="center"/>
    </xf>
    <xf numFmtId="0" fontId="5" fillId="3" borderId="8" xfId="10" applyFont="1" applyFill="1" applyBorder="1" applyAlignment="1">
      <alignment horizontal="center"/>
    </xf>
    <xf numFmtId="0" fontId="3" fillId="4" borderId="1" xfId="10" applyFont="1" applyFill="1" applyBorder="1" applyAlignment="1">
      <alignment horizontal="right"/>
    </xf>
    <xf numFmtId="0" fontId="5" fillId="4" borderId="9" xfId="10" applyFont="1" applyFill="1" applyBorder="1"/>
    <xf numFmtId="164" fontId="5" fillId="4" borderId="2" xfId="6" applyFont="1" applyFill="1" applyBorder="1"/>
    <xf numFmtId="0" fontId="3" fillId="4" borderId="3" xfId="10" applyFont="1" applyFill="1" applyBorder="1" applyAlignment="1">
      <alignment horizontal="right"/>
    </xf>
    <xf numFmtId="0" fontId="5" fillId="4" borderId="0" xfId="10" applyFont="1" applyFill="1"/>
    <xf numFmtId="164" fontId="5" fillId="4" borderId="4" xfId="6" applyFont="1" applyFill="1" applyBorder="1"/>
    <xf numFmtId="0" fontId="3" fillId="4" borderId="5" xfId="10" applyFont="1" applyFill="1" applyBorder="1" applyAlignment="1">
      <alignment horizontal="right"/>
    </xf>
    <xf numFmtId="0" fontId="5" fillId="4" borderId="10" xfId="10" applyFont="1" applyFill="1" applyBorder="1"/>
    <xf numFmtId="165" fontId="5" fillId="4" borderId="6" xfId="6" applyNumberFormat="1" applyFont="1" applyFill="1" applyBorder="1"/>
    <xf numFmtId="0" fontId="3" fillId="3" borderId="7" xfId="10" applyFont="1" applyFill="1" applyBorder="1" applyAlignment="1">
      <alignment horizontal="right"/>
    </xf>
    <xf numFmtId="9" fontId="3" fillId="3" borderId="8" xfId="20" applyFont="1" applyFill="1" applyBorder="1"/>
    <xf numFmtId="0" fontId="5" fillId="5" borderId="1" xfId="10" applyFont="1" applyFill="1" applyBorder="1" applyAlignment="1">
      <alignment horizontal="right"/>
    </xf>
    <xf numFmtId="0" fontId="5" fillId="5" borderId="9" xfId="10" applyFont="1" applyFill="1" applyBorder="1"/>
    <xf numFmtId="9" fontId="5" fillId="5" borderId="2" xfId="20" applyFont="1" applyFill="1" applyBorder="1"/>
    <xf numFmtId="0" fontId="5" fillId="5" borderId="3" xfId="10" applyFont="1" applyFill="1" applyBorder="1"/>
    <xf numFmtId="0" fontId="5" fillId="5" borderId="0" xfId="10" applyFont="1" applyFill="1"/>
    <xf numFmtId="9" fontId="5" fillId="5" borderId="4" xfId="20" applyFont="1" applyFill="1" applyBorder="1"/>
    <xf numFmtId="0" fontId="5" fillId="5" borderId="5" xfId="10" applyFont="1" applyFill="1" applyBorder="1"/>
    <xf numFmtId="0" fontId="5" fillId="5" borderId="10" xfId="10" applyFont="1" applyFill="1" applyBorder="1"/>
    <xf numFmtId="9" fontId="5" fillId="5" borderId="6" xfId="20" applyFont="1" applyFill="1" applyBorder="1"/>
    <xf numFmtId="0" fontId="6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6" fillId="2" borderId="0" xfId="0" applyFont="1" applyFill="1" applyAlignment="1">
      <alignment wrapText="1"/>
    </xf>
    <xf numFmtId="0" fontId="6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3" fontId="15" fillId="2" borderId="0" xfId="0" applyNumberFormat="1" applyFont="1" applyFill="1" applyAlignment="1">
      <alignment horizontal="left" vertical="center" wrapText="1"/>
    </xf>
    <xf numFmtId="0" fontId="14" fillId="2" borderId="3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0" fontId="13" fillId="0" borderId="1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166" fontId="17" fillId="8" borderId="13" xfId="0" applyNumberFormat="1" applyFont="1" applyFill="1" applyBorder="1" applyAlignment="1">
      <alignment horizontal="center" vertical="center" wrapText="1"/>
    </xf>
    <xf numFmtId="166" fontId="17" fillId="8" borderId="14" xfId="0" applyNumberFormat="1" applyFont="1" applyFill="1" applyBorder="1" applyAlignment="1">
      <alignment horizontal="center" vertical="center" wrapText="1"/>
    </xf>
    <xf numFmtId="0" fontId="18" fillId="8" borderId="14" xfId="0" applyFont="1" applyFill="1" applyBorder="1" applyAlignment="1">
      <alignment horizontal="left" vertical="center" wrapText="1"/>
    </xf>
    <xf numFmtId="166" fontId="19" fillId="9" borderId="15" xfId="0" applyNumberFormat="1" applyFont="1" applyFill="1" applyBorder="1" applyAlignment="1">
      <alignment horizontal="center" vertical="center" wrapText="1"/>
    </xf>
    <xf numFmtId="166" fontId="19" fillId="9" borderId="16" xfId="0" applyNumberFormat="1" applyFont="1" applyFill="1" applyBorder="1" applyAlignment="1">
      <alignment horizontal="center" vertical="center" wrapText="1"/>
    </xf>
    <xf numFmtId="166" fontId="17" fillId="8" borderId="16" xfId="0" applyNumberFormat="1" applyFont="1" applyFill="1" applyBorder="1" applyAlignment="1">
      <alignment horizontal="center" vertical="center" wrapText="1"/>
    </xf>
    <xf numFmtId="0" fontId="20" fillId="10" borderId="16" xfId="13" applyFont="1" applyFill="1" applyBorder="1" applyProtection="1"/>
    <xf numFmtId="1" fontId="12" fillId="2" borderId="13" xfId="3" applyNumberFormat="1" applyFont="1" applyFill="1" applyBorder="1" applyAlignment="1">
      <alignment horizontal="center" vertical="center"/>
    </xf>
    <xf numFmtId="1" fontId="12" fillId="2" borderId="17" xfId="3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9" fontId="6" fillId="0" borderId="14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1" fontId="12" fillId="2" borderId="15" xfId="3" applyNumberFormat="1" applyFont="1" applyFill="1" applyBorder="1" applyAlignment="1">
      <alignment horizontal="center" vertical="center"/>
    </xf>
    <xf numFmtId="1" fontId="12" fillId="2" borderId="18" xfId="3" applyNumberFormat="1" applyFont="1" applyFill="1" applyBorder="1" applyAlignment="1">
      <alignment horizontal="center" vertical="center"/>
    </xf>
    <xf numFmtId="0" fontId="6" fillId="0" borderId="16" xfId="0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9" fontId="6" fillId="0" borderId="16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1" fontId="12" fillId="0" borderId="16" xfId="3" applyNumberFormat="1" applyFont="1" applyFill="1" applyBorder="1" applyAlignment="1">
      <alignment vertical="center"/>
    </xf>
    <xf numFmtId="0" fontId="6" fillId="0" borderId="20" xfId="0" applyFont="1" applyBorder="1" applyAlignment="1">
      <alignment horizontal="center" vertical="center"/>
    </xf>
    <xf numFmtId="0" fontId="13" fillId="0" borderId="19" xfId="0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21" fillId="0" borderId="22" xfId="0" applyFont="1" applyBorder="1" applyAlignment="1">
      <alignment horizontal="right" vertical="center" wrapText="1"/>
    </xf>
    <xf numFmtId="0" fontId="13" fillId="0" borderId="23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8" fillId="8" borderId="16" xfId="0" applyFont="1" applyFill="1" applyBorder="1" applyAlignment="1">
      <alignment horizontal="left" vertical="center" wrapText="1"/>
    </xf>
    <xf numFmtId="0" fontId="13" fillId="0" borderId="15" xfId="0" applyFont="1" applyBorder="1" applyAlignment="1">
      <alignment vertical="center"/>
    </xf>
    <xf numFmtId="0" fontId="20" fillId="10" borderId="16" xfId="13" applyFont="1" applyFill="1" applyBorder="1" applyAlignment="1" applyProtection="1">
      <alignment horizontal="center"/>
    </xf>
    <xf numFmtId="1" fontId="22" fillId="0" borderId="18" xfId="0" applyNumberFormat="1" applyFont="1" applyBorder="1" applyAlignment="1">
      <alignment horizontal="center" vertical="center"/>
    </xf>
    <xf numFmtId="9" fontId="23" fillId="0" borderId="16" xfId="0" applyNumberFormat="1" applyFont="1" applyBorder="1" applyAlignment="1">
      <alignment horizontal="center" vertical="center"/>
    </xf>
    <xf numFmtId="1" fontId="23" fillId="0" borderId="16" xfId="0" applyNumberFormat="1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13" fillId="0" borderId="25" xfId="0" applyFont="1" applyBorder="1" applyAlignment="1">
      <alignment horizontal="left" wrapText="1"/>
    </xf>
    <xf numFmtId="0" fontId="6" fillId="0" borderId="14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center" vertical="center"/>
    </xf>
    <xf numFmtId="1" fontId="12" fillId="2" borderId="16" xfId="3" applyNumberFormat="1" applyFont="1" applyFill="1" applyBorder="1" applyAlignment="1">
      <alignment vertical="center"/>
    </xf>
    <xf numFmtId="0" fontId="6" fillId="2" borderId="3" xfId="3" applyFont="1" applyFill="1" applyBorder="1" applyAlignment="1">
      <alignment horizontal="left" vertical="center" wrapText="1"/>
    </xf>
    <xf numFmtId="0" fontId="6" fillId="2" borderId="0" xfId="3" applyFont="1" applyFill="1" applyBorder="1" applyAlignment="1">
      <alignment horizontal="left" vertical="center" wrapText="1"/>
    </xf>
    <xf numFmtId="1" fontId="6" fillId="0" borderId="0" xfId="0" applyNumberFormat="1" applyFont="1" applyAlignment="1">
      <alignment horizontal="center" vertical="center"/>
    </xf>
    <xf numFmtId="9" fontId="12" fillId="2" borderId="0" xfId="2" applyFont="1" applyFill="1" applyBorder="1" applyAlignment="1">
      <alignment horizontal="center" vertical="center"/>
    </xf>
    <xf numFmtId="0" fontId="12" fillId="2" borderId="0" xfId="3" applyFont="1" applyFill="1" applyBorder="1" applyAlignment="1">
      <alignment horizontal="center" vertical="center"/>
    </xf>
    <xf numFmtId="1" fontId="24" fillId="2" borderId="15" xfId="3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/>
    </xf>
    <xf numFmtId="0" fontId="25" fillId="0" borderId="22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center" vertical="center"/>
    </xf>
    <xf numFmtId="1" fontId="8" fillId="0" borderId="23" xfId="0" applyNumberFormat="1" applyFont="1" applyBorder="1" applyAlignment="1">
      <alignment horizontal="center" vertical="center"/>
    </xf>
    <xf numFmtId="0" fontId="24" fillId="0" borderId="26" xfId="0" applyFont="1" applyBorder="1" applyAlignment="1">
      <alignment vertical="center"/>
    </xf>
    <xf numFmtId="0" fontId="12" fillId="0" borderId="16" xfId="0" applyFont="1" applyBorder="1" applyAlignment="1">
      <alignment horizontal="center" vertical="center"/>
    </xf>
    <xf numFmtId="0" fontId="20" fillId="11" borderId="15" xfId="0" applyFont="1" applyFill="1" applyBorder="1" applyAlignment="1">
      <alignment horizontal="left" vertical="center"/>
    </xf>
    <xf numFmtId="0" fontId="9" fillId="11" borderId="16" xfId="0" applyFont="1" applyFill="1" applyBorder="1" applyAlignment="1">
      <alignment horizontal="center" vertical="center"/>
    </xf>
    <xf numFmtId="0" fontId="20" fillId="11" borderId="16" xfId="0" applyFont="1" applyFill="1" applyBorder="1" applyAlignment="1">
      <alignment horizontal="center" vertical="center"/>
    </xf>
    <xf numFmtId="0" fontId="20" fillId="11" borderId="16" xfId="0" applyFont="1" applyFill="1" applyBorder="1" applyAlignment="1">
      <alignment horizontal="left" vertical="center" wrapText="1"/>
    </xf>
    <xf numFmtId="0" fontId="26" fillId="11" borderId="16" xfId="0" applyFont="1" applyFill="1" applyBorder="1" applyAlignment="1">
      <alignment horizontal="center" vertical="center"/>
    </xf>
    <xf numFmtId="1" fontId="26" fillId="11" borderId="16" xfId="0" applyNumberFormat="1" applyFont="1" applyFill="1" applyBorder="1" applyAlignment="1">
      <alignment horizontal="center" vertical="center"/>
    </xf>
    <xf numFmtId="0" fontId="20" fillId="11" borderId="16" xfId="0" applyFont="1" applyFill="1" applyBorder="1" applyAlignment="1">
      <alignment horizontal="center"/>
    </xf>
    <xf numFmtId="0" fontId="20" fillId="11" borderId="16" xfId="0" applyFont="1" applyFill="1" applyBorder="1" applyAlignment="1">
      <alignment horizontal="left"/>
    </xf>
    <xf numFmtId="1" fontId="20" fillId="11" borderId="16" xfId="0" applyNumberFormat="1" applyFont="1" applyFill="1" applyBorder="1" applyAlignment="1">
      <alignment horizontal="center" vertical="center"/>
    </xf>
    <xf numFmtId="0" fontId="20" fillId="12" borderId="15" xfId="0" applyFont="1" applyFill="1" applyBorder="1" applyAlignment="1">
      <alignment horizontal="left" vertical="center"/>
    </xf>
    <xf numFmtId="0" fontId="9" fillId="12" borderId="16" xfId="0" applyFont="1" applyFill="1" applyBorder="1" applyAlignment="1">
      <alignment horizontal="center" vertical="center"/>
    </xf>
    <xf numFmtId="0" fontId="20" fillId="12" borderId="16" xfId="0" applyFont="1" applyFill="1" applyBorder="1" applyAlignment="1">
      <alignment horizontal="center"/>
    </xf>
    <xf numFmtId="0" fontId="20" fillId="12" borderId="16" xfId="0" applyFont="1" applyFill="1" applyBorder="1" applyAlignment="1">
      <alignment horizontal="left"/>
    </xf>
    <xf numFmtId="1" fontId="20" fillId="12" borderId="16" xfId="0" applyNumberFormat="1" applyFont="1" applyFill="1" applyBorder="1" applyAlignment="1">
      <alignment horizontal="center" vertical="center"/>
    </xf>
    <xf numFmtId="0" fontId="20" fillId="12" borderId="16" xfId="0" applyFont="1" applyFill="1" applyBorder="1" applyAlignment="1">
      <alignment horizontal="center" vertical="center"/>
    </xf>
    <xf numFmtId="0" fontId="20" fillId="13" borderId="15" xfId="0" applyFont="1" applyFill="1" applyBorder="1" applyAlignment="1">
      <alignment horizontal="left" vertical="center"/>
    </xf>
    <xf numFmtId="0" fontId="9" fillId="13" borderId="16" xfId="0" applyFont="1" applyFill="1" applyBorder="1" applyAlignment="1">
      <alignment horizontal="center" vertical="center"/>
    </xf>
    <xf numFmtId="0" fontId="20" fillId="13" borderId="16" xfId="0" applyFont="1" applyFill="1" applyBorder="1" applyAlignment="1">
      <alignment horizontal="center"/>
    </xf>
    <xf numFmtId="0" fontId="20" fillId="13" borderId="16" xfId="0" applyFont="1" applyFill="1" applyBorder="1" applyAlignment="1">
      <alignment horizontal="left"/>
    </xf>
    <xf numFmtId="1" fontId="20" fillId="13" borderId="16" xfId="0" applyNumberFormat="1" applyFont="1" applyFill="1" applyBorder="1" applyAlignment="1">
      <alignment horizontal="center" vertical="center"/>
    </xf>
    <xf numFmtId="0" fontId="20" fillId="13" borderId="16" xfId="0" applyFont="1" applyFill="1" applyBorder="1" applyAlignment="1">
      <alignment horizontal="center" vertical="center"/>
    </xf>
    <xf numFmtId="0" fontId="20" fillId="13" borderId="27" xfId="0" applyFont="1" applyFill="1" applyBorder="1" applyAlignment="1">
      <alignment horizontal="left" vertical="center"/>
    </xf>
    <xf numFmtId="0" fontId="9" fillId="13" borderId="28" xfId="0" applyFont="1" applyFill="1" applyBorder="1" applyAlignment="1">
      <alignment horizontal="center" vertical="center"/>
    </xf>
    <xf numFmtId="166" fontId="20" fillId="13" borderId="28" xfId="0" applyNumberFormat="1" applyFont="1" applyFill="1" applyBorder="1" applyAlignment="1">
      <alignment horizontal="center" vertical="center"/>
    </xf>
    <xf numFmtId="0" fontId="20" fillId="13" borderId="28" xfId="0" applyFont="1" applyFill="1" applyBorder="1" applyAlignment="1">
      <alignment horizontal="left" vertical="center" wrapText="1"/>
    </xf>
    <xf numFmtId="0" fontId="26" fillId="13" borderId="28" xfId="0" applyFont="1" applyFill="1" applyBorder="1" applyAlignment="1">
      <alignment horizontal="center" vertical="center"/>
    </xf>
    <xf numFmtId="1" fontId="26" fillId="13" borderId="28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/>
    </xf>
    <xf numFmtId="0" fontId="16" fillId="2" borderId="0" xfId="0" applyFont="1" applyFill="1" applyAlignment="1">
      <alignment horizontal="right" vertical="center"/>
    </xf>
    <xf numFmtId="0" fontId="27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left" vertical="center"/>
    </xf>
    <xf numFmtId="167" fontId="9" fillId="0" borderId="16" xfId="0" applyNumberFormat="1" applyFont="1" applyBorder="1" applyAlignment="1">
      <alignment horizontal="center" vertical="center"/>
    </xf>
    <xf numFmtId="168" fontId="9" fillId="0" borderId="16" xfId="0" applyNumberFormat="1" applyFont="1" applyBorder="1" applyAlignment="1">
      <alignment horizontal="center" vertical="center"/>
    </xf>
    <xf numFmtId="164" fontId="6" fillId="0" borderId="16" xfId="1" applyFont="1" applyBorder="1" applyAlignment="1" applyProtection="1">
      <alignment horizontal="center" vertical="center"/>
    </xf>
    <xf numFmtId="169" fontId="6" fillId="0" borderId="16" xfId="0" applyNumberFormat="1" applyFont="1" applyBorder="1" applyAlignment="1">
      <alignment horizontal="left" vertical="center"/>
    </xf>
    <xf numFmtId="167" fontId="9" fillId="0" borderId="20" xfId="0" applyNumberFormat="1" applyFont="1" applyBorder="1" applyAlignment="1">
      <alignment horizontal="center" vertical="center"/>
    </xf>
    <xf numFmtId="169" fontId="6" fillId="0" borderId="20" xfId="0" applyNumberFormat="1" applyFont="1" applyBorder="1" applyAlignment="1">
      <alignment horizontal="left" vertical="center"/>
    </xf>
    <xf numFmtId="0" fontId="6" fillId="0" borderId="23" xfId="0" applyFont="1" applyBorder="1" applyAlignment="1">
      <alignment vertical="center"/>
    </xf>
    <xf numFmtId="164" fontId="13" fillId="0" borderId="23" xfId="1" applyFont="1" applyFill="1" applyBorder="1" applyAlignment="1">
      <alignment horizontal="right" vertical="center"/>
    </xf>
    <xf numFmtId="164" fontId="6" fillId="0" borderId="16" xfId="1" applyFont="1" applyBorder="1" applyAlignment="1">
      <alignment horizontal="center" vertical="center"/>
    </xf>
    <xf numFmtId="164" fontId="6" fillId="0" borderId="16" xfId="1" applyFont="1" applyFill="1" applyBorder="1" applyAlignment="1">
      <alignment horizontal="center" vertical="center"/>
    </xf>
    <xf numFmtId="0" fontId="21" fillId="0" borderId="23" xfId="0" applyFont="1" applyBorder="1" applyAlignment="1">
      <alignment vertical="center"/>
    </xf>
    <xf numFmtId="165" fontId="21" fillId="0" borderId="23" xfId="0" applyNumberFormat="1" applyFont="1" applyBorder="1" applyAlignment="1">
      <alignment horizontal="center" vertical="center"/>
    </xf>
    <xf numFmtId="169" fontId="21" fillId="0" borderId="23" xfId="0" applyNumberFormat="1" applyFont="1" applyBorder="1" applyAlignment="1">
      <alignment vertical="center"/>
    </xf>
    <xf numFmtId="167" fontId="6" fillId="0" borderId="0" xfId="0" applyNumberFormat="1" applyFont="1" applyAlignment="1">
      <alignment horizontal="center" vertical="center"/>
    </xf>
    <xf numFmtId="164" fontId="12" fillId="2" borderId="0" xfId="1" applyFont="1" applyFill="1" applyBorder="1" applyAlignment="1" applyProtection="1">
      <alignment horizontal="center" vertical="center"/>
    </xf>
    <xf numFmtId="0" fontId="25" fillId="0" borderId="23" xfId="0" applyFont="1" applyBorder="1" applyAlignment="1">
      <alignment vertical="center"/>
    </xf>
    <xf numFmtId="165" fontId="25" fillId="0" borderId="23" xfId="0" applyNumberFormat="1" applyFont="1" applyBorder="1" applyAlignment="1">
      <alignment horizontal="center" vertical="center"/>
    </xf>
    <xf numFmtId="169" fontId="25" fillId="0" borderId="23" xfId="0" applyNumberFormat="1" applyFont="1" applyBorder="1" applyAlignment="1">
      <alignment vertical="center"/>
    </xf>
    <xf numFmtId="169" fontId="8" fillId="0" borderId="23" xfId="0" applyNumberFormat="1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16" fillId="0" borderId="21" xfId="0" applyFont="1" applyBorder="1" applyAlignment="1">
      <alignment horizontal="center" vertical="center" wrapText="1"/>
    </xf>
    <xf numFmtId="169" fontId="16" fillId="4" borderId="16" xfId="0" applyNumberFormat="1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 wrapText="1"/>
    </xf>
    <xf numFmtId="169" fontId="16" fillId="5" borderId="16" xfId="0" applyNumberFormat="1" applyFont="1" applyFill="1" applyBorder="1" applyAlignment="1">
      <alignment horizontal="center" vertical="center"/>
    </xf>
    <xf numFmtId="164" fontId="26" fillId="11" borderId="16" xfId="0" applyNumberFormat="1" applyFont="1" applyFill="1" applyBorder="1" applyAlignment="1">
      <alignment horizontal="left" vertical="center"/>
    </xf>
    <xf numFmtId="9" fontId="20" fillId="11" borderId="16" xfId="0" applyNumberFormat="1" applyFont="1" applyFill="1" applyBorder="1" applyAlignment="1">
      <alignment horizontal="left" vertical="center"/>
    </xf>
    <xf numFmtId="9" fontId="20" fillId="12" borderId="16" xfId="0" applyNumberFormat="1" applyFont="1" applyFill="1" applyBorder="1" applyAlignment="1">
      <alignment horizontal="left" vertical="center"/>
    </xf>
    <xf numFmtId="10" fontId="20" fillId="13" borderId="16" xfId="0" applyNumberFormat="1" applyFont="1" applyFill="1" applyBorder="1" applyAlignment="1">
      <alignment horizontal="left" vertical="center"/>
    </xf>
    <xf numFmtId="170" fontId="20" fillId="13" borderId="16" xfId="0" applyNumberFormat="1" applyFont="1" applyFill="1" applyBorder="1" applyAlignment="1">
      <alignment horizontal="left" vertical="center"/>
    </xf>
    <xf numFmtId="164" fontId="26" fillId="13" borderId="28" xfId="0" applyNumberFormat="1" applyFont="1" applyFill="1" applyBorder="1" applyAlignment="1">
      <alignment horizontal="left" vertical="center"/>
    </xf>
    <xf numFmtId="171" fontId="14" fillId="2" borderId="4" xfId="0" applyNumberFormat="1" applyFont="1" applyFill="1" applyBorder="1" applyAlignment="1">
      <alignment horizontal="center" vertical="center" wrapText="1"/>
    </xf>
    <xf numFmtId="166" fontId="17" fillId="8" borderId="29" xfId="0" applyNumberFormat="1" applyFont="1" applyFill="1" applyBorder="1" applyAlignment="1">
      <alignment horizontal="center" vertical="center" wrapText="1"/>
    </xf>
    <xf numFmtId="166" fontId="19" fillId="9" borderId="30" xfId="0" applyNumberFormat="1" applyFont="1" applyFill="1" applyBorder="1" applyAlignment="1">
      <alignment horizontal="center" vertical="center" wrapText="1"/>
    </xf>
    <xf numFmtId="164" fontId="6" fillId="0" borderId="31" xfId="0" applyNumberFormat="1" applyFont="1" applyBorder="1" applyAlignment="1">
      <alignment horizontal="center" vertical="center" wrapText="1"/>
    </xf>
    <xf numFmtId="164" fontId="6" fillId="2" borderId="0" xfId="0" applyNumberFormat="1" applyFont="1" applyFill="1" applyAlignment="1">
      <alignment vertical="center"/>
    </xf>
    <xf numFmtId="164" fontId="6" fillId="0" borderId="29" xfId="0" applyNumberFormat="1" applyFont="1" applyBorder="1" applyAlignment="1">
      <alignment horizontal="center" vertical="center" wrapText="1"/>
    </xf>
    <xf numFmtId="165" fontId="21" fillId="14" borderId="33" xfId="0" applyNumberFormat="1" applyFont="1" applyFill="1" applyBorder="1" applyAlignment="1">
      <alignment horizontal="center" vertical="center"/>
    </xf>
    <xf numFmtId="164" fontId="6" fillId="0" borderId="0" xfId="0" applyNumberFormat="1" applyFont="1" applyAlignment="1">
      <alignment vertical="center"/>
    </xf>
    <xf numFmtId="0" fontId="13" fillId="0" borderId="4" xfId="0" applyFont="1" applyBorder="1" applyAlignment="1">
      <alignment vertical="center"/>
    </xf>
    <xf numFmtId="0" fontId="7" fillId="0" borderId="0" xfId="0" applyFont="1" applyAlignment="1">
      <alignment horizontal="left"/>
    </xf>
    <xf numFmtId="165" fontId="6" fillId="0" borderId="30" xfId="0" applyNumberFormat="1" applyFont="1" applyBorder="1" applyAlignment="1">
      <alignment horizontal="center" vertical="center" wrapText="1"/>
    </xf>
    <xf numFmtId="164" fontId="6" fillId="0" borderId="30" xfId="0" applyNumberFormat="1" applyFont="1" applyBorder="1" applyAlignment="1">
      <alignment horizontal="center" vertical="center" wrapText="1"/>
    </xf>
    <xf numFmtId="165" fontId="6" fillId="0" borderId="4" xfId="0" applyNumberFormat="1" applyFont="1" applyBorder="1" applyAlignment="1">
      <alignment horizontal="center" vertical="center" wrapText="1"/>
    </xf>
    <xf numFmtId="165" fontId="25" fillId="14" borderId="33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24" fillId="0" borderId="34" xfId="0" applyFont="1" applyBorder="1" applyAlignment="1">
      <alignment vertical="center"/>
    </xf>
    <xf numFmtId="169" fontId="6" fillId="0" borderId="30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165" fontId="28" fillId="11" borderId="30" xfId="0" applyNumberFormat="1" applyFont="1" applyFill="1" applyBorder="1" applyAlignment="1">
      <alignment horizontal="left" vertical="center"/>
    </xf>
    <xf numFmtId="43" fontId="9" fillId="0" borderId="0" xfId="0" applyNumberFormat="1" applyFont="1"/>
    <xf numFmtId="0" fontId="20" fillId="0" borderId="0" xfId="0" applyFont="1"/>
    <xf numFmtId="165" fontId="28" fillId="12" borderId="30" xfId="0" applyNumberFormat="1" applyFont="1" applyFill="1" applyBorder="1" applyAlignment="1">
      <alignment horizontal="left" vertical="center"/>
    </xf>
    <xf numFmtId="165" fontId="28" fillId="13" borderId="30" xfId="0" applyNumberFormat="1" applyFont="1" applyFill="1" applyBorder="1" applyAlignment="1">
      <alignment horizontal="left" vertical="center"/>
    </xf>
    <xf numFmtId="165" fontId="28" fillId="13" borderId="35" xfId="0" applyNumberFormat="1" applyFont="1" applyFill="1" applyBorder="1" applyAlignment="1">
      <alignment horizontal="left" vertical="center"/>
    </xf>
    <xf numFmtId="0" fontId="0" fillId="2" borderId="0" xfId="0" applyFill="1"/>
    <xf numFmtId="165" fontId="0" fillId="2" borderId="0" xfId="0" applyNumberFormat="1" applyFill="1"/>
    <xf numFmtId="0" fontId="30" fillId="0" borderId="0" xfId="0" applyFont="1" applyAlignment="1">
      <alignment vertical="center" wrapText="1"/>
    </xf>
    <xf numFmtId="0" fontId="31" fillId="2" borderId="0" xfId="0" applyFont="1" applyFill="1" applyAlignment="1">
      <alignment horizontal="right" vertical="center"/>
    </xf>
    <xf numFmtId="166" fontId="32" fillId="8" borderId="13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/>
    </xf>
    <xf numFmtId="0" fontId="34" fillId="0" borderId="24" xfId="0" applyFont="1" applyBorder="1" applyAlignment="1">
      <alignment vertical="center"/>
    </xf>
    <xf numFmtId="165" fontId="35" fillId="0" borderId="29" xfId="0" applyNumberFormat="1" applyFont="1" applyBorder="1"/>
    <xf numFmtId="0" fontId="33" fillId="0" borderId="15" xfId="0" applyFont="1" applyBorder="1" applyAlignment="1">
      <alignment horizontal="center" vertical="center"/>
    </xf>
    <xf numFmtId="0" fontId="34" fillId="0" borderId="20" xfId="0" applyFont="1" applyBorder="1" applyAlignment="1">
      <alignment vertical="center"/>
    </xf>
    <xf numFmtId="165" fontId="35" fillId="0" borderId="30" xfId="0" applyNumberFormat="1" applyFont="1" applyBorder="1"/>
    <xf numFmtId="165" fontId="36" fillId="0" borderId="37" xfId="4" applyNumberFormat="1" applyFont="1" applyFill="1" applyBorder="1" applyAlignment="1">
      <alignment vertical="center"/>
    </xf>
    <xf numFmtId="164" fontId="0" fillId="2" borderId="0" xfId="0" applyNumberFormat="1" applyFill="1"/>
    <xf numFmtId="0" fontId="37" fillId="11" borderId="15" xfId="0" applyFont="1" applyFill="1" applyBorder="1" applyAlignment="1">
      <alignment horizontal="left" vertical="center"/>
    </xf>
    <xf numFmtId="9" fontId="37" fillId="11" borderId="15" xfId="2" applyFont="1" applyFill="1" applyBorder="1" applyAlignment="1">
      <alignment horizontal="center" vertical="center"/>
    </xf>
    <xf numFmtId="172" fontId="37" fillId="11" borderId="15" xfId="0" applyNumberFormat="1" applyFont="1" applyFill="1" applyBorder="1" applyAlignment="1">
      <alignment horizontal="left" vertical="center"/>
    </xf>
    <xf numFmtId="0" fontId="37" fillId="12" borderId="15" xfId="0" applyFont="1" applyFill="1" applyBorder="1" applyAlignment="1">
      <alignment horizontal="left" vertical="center"/>
    </xf>
    <xf numFmtId="170" fontId="37" fillId="12" borderId="15" xfId="2" applyNumberFormat="1" applyFont="1" applyFill="1" applyBorder="1" applyAlignment="1">
      <alignment horizontal="center" vertical="center"/>
    </xf>
    <xf numFmtId="172" fontId="37" fillId="12" borderId="15" xfId="0" applyNumberFormat="1" applyFont="1" applyFill="1" applyBorder="1" applyAlignment="1">
      <alignment horizontal="left" vertical="center"/>
    </xf>
    <xf numFmtId="0" fontId="37" fillId="13" borderId="15" xfId="0" applyFont="1" applyFill="1" applyBorder="1" applyAlignment="1">
      <alignment horizontal="left" vertical="center"/>
    </xf>
    <xf numFmtId="170" fontId="37" fillId="13" borderId="15" xfId="2" applyNumberFormat="1" applyFont="1" applyFill="1" applyBorder="1" applyAlignment="1">
      <alignment horizontal="center" vertical="center"/>
    </xf>
    <xf numFmtId="172" fontId="37" fillId="13" borderId="15" xfId="0" applyNumberFormat="1" applyFont="1" applyFill="1" applyBorder="1" applyAlignment="1">
      <alignment horizontal="left" vertical="center"/>
    </xf>
    <xf numFmtId="43" fontId="0" fillId="2" borderId="10" xfId="0" applyNumberFormat="1" applyFill="1" applyBorder="1"/>
    <xf numFmtId="0" fontId="0" fillId="2" borderId="10" xfId="0" applyFill="1" applyBorder="1"/>
    <xf numFmtId="0" fontId="0" fillId="2" borderId="4" xfId="0" applyFill="1" applyBorder="1"/>
    <xf numFmtId="0" fontId="0" fillId="2" borderId="6" xfId="0" applyFill="1" applyBorder="1"/>
    <xf numFmtId="166" fontId="29" fillId="8" borderId="36" xfId="0" applyNumberFormat="1" applyFont="1" applyFill="1" applyBorder="1" applyAlignment="1">
      <alignment horizontal="center" vertical="center" wrapText="1"/>
    </xf>
    <xf numFmtId="166" fontId="29" fillId="8" borderId="26" xfId="0" applyNumberFormat="1" applyFont="1" applyFill="1" applyBorder="1" applyAlignment="1">
      <alignment horizontal="center" vertical="center" wrapText="1"/>
    </xf>
    <xf numFmtId="166" fontId="29" fillId="8" borderId="17" xfId="0" applyNumberFormat="1" applyFont="1" applyFill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/>
    </xf>
    <xf numFmtId="49" fontId="33" fillId="0" borderId="37" xfId="0" applyNumberFormat="1" applyFont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wrapText="1"/>
    </xf>
    <xf numFmtId="3" fontId="11" fillId="2" borderId="0" xfId="0" applyNumberFormat="1" applyFont="1" applyFill="1" applyAlignment="1">
      <alignment vertical="center"/>
    </xf>
    <xf numFmtId="0" fontId="14" fillId="2" borderId="0" xfId="0" applyFont="1" applyFill="1" applyAlignment="1">
      <alignment horizontal="left" vertical="center"/>
    </xf>
    <xf numFmtId="0" fontId="16" fillId="4" borderId="16" xfId="0" applyFont="1" applyFill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64" fontId="6" fillId="0" borderId="31" xfId="0" applyNumberFormat="1" applyFont="1" applyBorder="1" applyAlignment="1">
      <alignment horizontal="center" vertical="center" wrapText="1"/>
    </xf>
    <xf numFmtId="164" fontId="6" fillId="0" borderId="32" xfId="0" applyNumberFormat="1" applyFont="1" applyBorder="1" applyAlignment="1">
      <alignment horizontal="center" vertical="center" wrapText="1"/>
    </xf>
    <xf numFmtId="164" fontId="6" fillId="0" borderId="29" xfId="0" applyNumberFormat="1" applyFont="1" applyBorder="1" applyAlignment="1">
      <alignment horizontal="center" vertical="center" wrapText="1"/>
    </xf>
    <xf numFmtId="0" fontId="5" fillId="3" borderId="1" xfId="10" applyFont="1" applyFill="1" applyBorder="1" applyAlignment="1">
      <alignment horizontal="center"/>
    </xf>
    <xf numFmtId="0" fontId="5" fillId="3" borderId="2" xfId="10" applyFont="1" applyFill="1" applyBorder="1" applyAlignment="1">
      <alignment horizontal="center"/>
    </xf>
    <xf numFmtId="0" fontId="3" fillId="3" borderId="1" xfId="10" applyFont="1" applyFill="1" applyBorder="1" applyAlignment="1">
      <alignment horizontal="left" vertical="top" wrapText="1"/>
    </xf>
    <xf numFmtId="0" fontId="3" fillId="3" borderId="2" xfId="10" applyFont="1" applyFill="1" applyBorder="1" applyAlignment="1">
      <alignment horizontal="left" vertical="top" wrapText="1"/>
    </xf>
    <xf numFmtId="0" fontId="3" fillId="3" borderId="3" xfId="10" applyFont="1" applyFill="1" applyBorder="1" applyAlignment="1">
      <alignment horizontal="left" vertical="top" wrapText="1"/>
    </xf>
    <xf numFmtId="0" fontId="3" fillId="3" borderId="4" xfId="10" applyFont="1" applyFill="1" applyBorder="1" applyAlignment="1">
      <alignment horizontal="left" vertical="top" wrapText="1"/>
    </xf>
    <xf numFmtId="0" fontId="3" fillId="3" borderId="5" xfId="10" applyFont="1" applyFill="1" applyBorder="1" applyAlignment="1">
      <alignment horizontal="left" vertical="top" wrapText="1"/>
    </xf>
    <xf numFmtId="0" fontId="3" fillId="3" borderId="6" xfId="10" applyFont="1" applyFill="1" applyBorder="1" applyAlignment="1">
      <alignment horizontal="left" vertical="top" wrapText="1"/>
    </xf>
  </cellXfs>
  <cellStyles count="22">
    <cellStyle name="Currency" xfId="1" builtinId="4"/>
    <cellStyle name="Currency 2" xfId="4" xr:uid="{00000000-0005-0000-0000-000031000000}"/>
    <cellStyle name="Currency 3" xfId="5" xr:uid="{00000000-0005-0000-0000-000032000000}"/>
    <cellStyle name="Currency 4" xfId="6" xr:uid="{00000000-0005-0000-0000-000033000000}"/>
    <cellStyle name="Normal" xfId="0" builtinId="0"/>
    <cellStyle name="Normal 10" xfId="7" xr:uid="{00000000-0005-0000-0000-000034000000}"/>
    <cellStyle name="Normal 11" xfId="8" xr:uid="{00000000-0005-0000-0000-000035000000}"/>
    <cellStyle name="Normal 12" xfId="9" xr:uid="{00000000-0005-0000-0000-000036000000}"/>
    <cellStyle name="Normal 2" xfId="10" xr:uid="{00000000-0005-0000-0000-000037000000}"/>
    <cellStyle name="Normal 2 3" xfId="11" xr:uid="{00000000-0005-0000-0000-000038000000}"/>
    <cellStyle name="Normal 3" xfId="12" xr:uid="{00000000-0005-0000-0000-000039000000}"/>
    <cellStyle name="Normal 4" xfId="13" xr:uid="{00000000-0005-0000-0000-00003A000000}"/>
    <cellStyle name="Normal 5" xfId="14" xr:uid="{00000000-0005-0000-0000-00003B000000}"/>
    <cellStyle name="Normal 6" xfId="15" xr:uid="{00000000-0005-0000-0000-00003C000000}"/>
    <cellStyle name="Normal 7" xfId="16" xr:uid="{00000000-0005-0000-0000-00003D000000}"/>
    <cellStyle name="Normal 8" xfId="17" xr:uid="{00000000-0005-0000-0000-00003E000000}"/>
    <cellStyle name="Normal 9" xfId="18" xr:uid="{00000000-0005-0000-0000-00003F000000}"/>
    <cellStyle name="Note" xfId="3" builtinId="10"/>
    <cellStyle name="Percent" xfId="2" builtinId="5"/>
    <cellStyle name="Percent 2" xfId="19" xr:uid="{00000000-0005-0000-0000-000040000000}"/>
    <cellStyle name="Percent 3" xfId="20" xr:uid="{00000000-0005-0000-0000-000041000000}"/>
    <cellStyle name="Style 1" xfId="21" xr:uid="{00000000-0005-0000-0000-000042000000}"/>
  </cellStyles>
  <dxfs count="0"/>
  <tableStyles count="0" defaultTableStyle="TableStyleMedium9" defaultPivotStyle="PivotStyleLight16"/>
  <colors>
    <mruColors>
      <color rgb="FF00496A"/>
      <color rgb="FF4A4C4C"/>
      <color rgb="FF013554"/>
      <color rgb="FF001521"/>
      <color rgb="FF00A6A5"/>
      <color rgb="FF00C8C3"/>
      <color rgb="FF00A8A4"/>
      <color rgb="FF00DED9"/>
      <color rgb="FF00BCB8"/>
      <color rgb="FF00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248102504903001"/>
          <c:y val="3.41588385994876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DIVISION COST COMPARISON</c:v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cat>
            <c:strRef>
              <c:f>'General Summary'!$B$4:$B$5</c:f>
              <c:strCache>
                <c:ptCount val="2"/>
                <c:pt idx="0">
                  <c:v>General Requirments</c:v>
                </c:pt>
                <c:pt idx="1">
                  <c:v>Thermal &amp; Moisture Protection</c:v>
                </c:pt>
              </c:strCache>
            </c:strRef>
          </c:cat>
          <c:val>
            <c:numRef>
              <c:f>'General Summary'!$C$4:$C$5</c:f>
              <c:numCache>
                <c:formatCode>_("$"* #,##0_);_("$"* \(#,##0\);_("$"* "-"??_);_(@_)</c:formatCode>
                <c:ptCount val="2"/>
                <c:pt idx="0">
                  <c:v>3150</c:v>
                </c:pt>
                <c:pt idx="1">
                  <c:v>17382.102965999999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5-48A2-A15E-F572F30490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5"/>
        <c:overlap val="-40"/>
        <c:axId val="525215184"/>
        <c:axId val="525188976"/>
      </c:barChart>
      <c:catAx>
        <c:axId val="525215184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188976"/>
        <c:crosses val="autoZero"/>
        <c:auto val="1"/>
        <c:lblAlgn val="ctr"/>
        <c:lblOffset val="100"/>
        <c:noMultiLvlLbl val="0"/>
      </c:catAx>
      <c:valAx>
        <c:axId val="525188976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75000"/>
                      <a:lumOff val="25000"/>
                    </a:schemeClr>
                  </a:gs>
                  <a:gs pos="0">
                    <a:schemeClr val="dk1">
                      <a:lumMod val="65000"/>
                      <a:lumOff val="3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5215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chemeClr val="lt1">
                  <a:lumMod val="7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06e28a5-d056-44c0-b862-c351dab64cd1}"/>
      </c:ext>
    </c:extLst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 lang="en-US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1272</xdr:colOff>
      <xdr:row>2</xdr:row>
      <xdr:rowOff>816</xdr:rowOff>
    </xdr:from>
    <xdr:to>
      <xdr:col>13</xdr:col>
      <xdr:colOff>576942</xdr:colOff>
      <xdr:row>11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457200</xdr:colOff>
      <xdr:row>1</xdr:row>
      <xdr:rowOff>0</xdr:rowOff>
    </xdr:from>
    <xdr:ext cx="184731" cy="29504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751455" y="209550"/>
          <a:ext cx="184150" cy="294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4731" cy="29504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294255" y="209550"/>
          <a:ext cx="184150" cy="2946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Integra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Integral">
      <a:majorFont>
        <a:latin typeface="Tw Cen MT Condensed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w Cen MT"/>
        <a:ea typeface=""/>
        <a:cs typeface=""/>
        <a:font script="Grek" typeface="Calibri"/>
        <a:font script="Cyrl" typeface="Calibri"/>
        <a:font script="Jpan" typeface="メイリオ"/>
        <a:font script="Hang" typeface="HY얕은샘물M"/>
        <a:font script="Hans" typeface="华文仿宋"/>
        <a:font script="Hant" typeface="微軟正黑體"/>
        <a:font script="Arab" typeface="Arial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Integral">
      <a:fillStyleLst>
        <a:solidFill>
          <a:schemeClr val="phClr"/>
        </a:solidFill>
        <a:gradFill rotWithShape="1">
          <a:gsLst>
            <a:gs pos="0">
              <a:schemeClr val="phClr">
                <a:tint val="83000"/>
                <a:satMod val="100000"/>
                <a:lumMod val="100000"/>
              </a:schemeClr>
            </a:gs>
            <a:gs pos="100000">
              <a:schemeClr val="phClr">
                <a:tint val="61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tint val="100000"/>
                <a:shade val="85000"/>
                <a:satMod val="100000"/>
                <a:lumMod val="100000"/>
              </a:schemeClr>
            </a:gs>
            <a:gs pos="100000">
              <a:schemeClr val="phClr">
                <a:tint val="90000"/>
                <a:shade val="100000"/>
                <a:satMod val="150000"/>
                <a:lum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12700" dir="5400000" algn="ctr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76200" dist="25400" dir="5400000" algn="ct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flat" dir="t">
              <a:rot lat="0" lon="0" rev="3600000"/>
            </a:lightRig>
          </a:scene3d>
          <a:sp3d contourW="12700" prstMaterial="flat">
            <a:bevelT w="38100" h="44450" prst="angle"/>
            <a:contourClr>
              <a:schemeClr val="phClr">
                <a:shade val="35000"/>
                <a:satMod val="16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hade val="85000"/>
            <a:satMod val="125000"/>
          </a:schemeClr>
        </a:solidFill>
        <a:blipFill rotWithShape="1">
          <a:tile tx="0" ty="0" sx="40000" sy="4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N22"/>
  <sheetViews>
    <sheetView view="pageBreakPreview" zoomScale="70" zoomScaleNormal="100" workbookViewId="0">
      <selection activeCell="A6" sqref="A6:XFD6"/>
    </sheetView>
  </sheetViews>
  <sheetFormatPr defaultColWidth="9" defaultRowHeight="13.8"/>
  <cols>
    <col min="1" max="1" width="38.3984375" style="189" customWidth="1"/>
    <col min="2" max="2" width="63.09765625" style="189" customWidth="1"/>
    <col min="3" max="3" width="17.59765625" style="190" customWidth="1"/>
    <col min="4" max="16384" width="9" style="189"/>
  </cols>
  <sheetData>
    <row r="1" spans="1:14" ht="21">
      <c r="A1" s="215" t="s">
        <v>0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7"/>
    </row>
    <row r="2" spans="1:14" ht="17.399999999999999">
      <c r="A2" s="191"/>
      <c r="B2" s="191"/>
      <c r="C2" s="192"/>
      <c r="N2" s="213"/>
    </row>
    <row r="3" spans="1:14" ht="36">
      <c r="A3" s="193" t="s">
        <v>1</v>
      </c>
      <c r="B3" s="193" t="s">
        <v>2</v>
      </c>
      <c r="C3" s="193" t="s">
        <v>3</v>
      </c>
      <c r="N3" s="213"/>
    </row>
    <row r="4" spans="1:14" ht="15.6">
      <c r="A4" s="194">
        <v>1000</v>
      </c>
      <c r="B4" s="195" t="s">
        <v>4</v>
      </c>
      <c r="C4" s="196">
        <f>'Takeoff Breakdown'!Q18</f>
        <v>3150</v>
      </c>
      <c r="N4" s="213"/>
    </row>
    <row r="5" spans="1:14" ht="15.6">
      <c r="A5" s="197">
        <v>7000</v>
      </c>
      <c r="B5" s="198" t="s">
        <v>5</v>
      </c>
      <c r="C5" s="199">
        <f>'Takeoff Breakdown'!Q42</f>
        <v>17382.102965999999</v>
      </c>
      <c r="N5" s="213"/>
    </row>
    <row r="6" spans="1:14" ht="15.6">
      <c r="A6" s="218" t="s">
        <v>6</v>
      </c>
      <c r="B6" s="218"/>
      <c r="C6" s="200">
        <f>SUM(C4:C5)</f>
        <v>20532.102965999999</v>
      </c>
      <c r="E6" s="201"/>
      <c r="N6" s="213"/>
    </row>
    <row r="7" spans="1:14" ht="15.6">
      <c r="A7" s="219"/>
      <c r="B7" s="219"/>
      <c r="C7" s="219"/>
      <c r="N7" s="213"/>
    </row>
    <row r="8" spans="1:14" ht="15.6">
      <c r="A8" s="202" t="s">
        <v>7</v>
      </c>
      <c r="B8" s="203">
        <v>0.05</v>
      </c>
      <c r="C8" s="204">
        <f>C6*B8</f>
        <v>1026.6051483000001</v>
      </c>
      <c r="D8" s="201"/>
      <c r="E8" s="201"/>
      <c r="N8" s="213"/>
    </row>
    <row r="9" spans="1:14" ht="15.6">
      <c r="A9" s="202" t="s">
        <v>8</v>
      </c>
      <c r="B9" s="203">
        <v>0.1</v>
      </c>
      <c r="C9" s="204">
        <f>C6*B9</f>
        <v>2053.2102966000002</v>
      </c>
      <c r="N9" s="213"/>
    </row>
    <row r="10" spans="1:14" ht="15.6">
      <c r="A10" s="205" t="s">
        <v>9</v>
      </c>
      <c r="B10" s="206">
        <v>0.06</v>
      </c>
      <c r="C10" s="207">
        <f>C6*B10</f>
        <v>1231.9261779599999</v>
      </c>
      <c r="N10" s="213"/>
    </row>
    <row r="11" spans="1:14" ht="15.6">
      <c r="A11" s="208" t="s">
        <v>10</v>
      </c>
      <c r="B11" s="209">
        <v>1.4999999999999999E-2</v>
      </c>
      <c r="C11" s="210">
        <f>C6*B11</f>
        <v>307.98154448999998</v>
      </c>
      <c r="N11" s="213"/>
    </row>
    <row r="12" spans="1:14" ht="15.6">
      <c r="A12" s="208" t="s">
        <v>11</v>
      </c>
      <c r="B12" s="209"/>
      <c r="C12" s="210">
        <f>SUM(C6,C8:C11)</f>
        <v>25151.826133350001</v>
      </c>
      <c r="D12" s="211"/>
      <c r="E12" s="212"/>
      <c r="F12" s="212"/>
      <c r="G12" s="212"/>
      <c r="H12" s="212"/>
      <c r="I12" s="212"/>
      <c r="J12" s="212"/>
      <c r="K12" s="212"/>
      <c r="L12" s="212"/>
      <c r="M12" s="212"/>
      <c r="N12" s="214"/>
    </row>
    <row r="22" spans="3:3">
      <c r="C22" s="189"/>
    </row>
  </sheetData>
  <mergeCells count="3">
    <mergeCell ref="A1:N1"/>
    <mergeCell ref="A6:B6"/>
    <mergeCell ref="A7:C7"/>
  </mergeCells>
  <pageMargins left="0.7" right="0.7" top="0.75" bottom="0.75" header="0.3" footer="0.3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  <pageSetUpPr fitToPage="1"/>
  </sheetPr>
  <dimension ref="A1:AJ52"/>
  <sheetViews>
    <sheetView showGridLines="0" tabSelected="1" zoomScale="55" zoomScaleNormal="55" zoomScaleSheetLayoutView="85" workbookViewId="0">
      <selection activeCell="D5" sqref="D5"/>
    </sheetView>
  </sheetViews>
  <sheetFormatPr defaultColWidth="9" defaultRowHeight="15.6"/>
  <cols>
    <col min="1" max="1" width="4.09765625" style="32" customWidth="1"/>
    <col min="2" max="2" width="17" style="32" customWidth="1"/>
    <col min="3" max="3" width="9" style="32" customWidth="1"/>
    <col min="4" max="4" width="82.69921875" style="32" customWidth="1"/>
    <col min="5" max="6" width="11.59765625" style="33" customWidth="1"/>
    <col min="7" max="7" width="14" style="33" customWidth="1"/>
    <col min="8" max="8" width="10.59765625" style="32" customWidth="1"/>
    <col min="9" max="10" width="14" style="33" customWidth="1"/>
    <col min="11" max="12" width="12.59765625" style="32" customWidth="1"/>
    <col min="13" max="13" width="14.3984375" style="32" customWidth="1"/>
    <col min="14" max="14" width="19.09765625" style="32" customWidth="1"/>
    <col min="15" max="15" width="14.69921875" style="32" customWidth="1"/>
    <col min="16" max="16" width="12.59765625" style="32" customWidth="1"/>
    <col min="17" max="17" width="15.19921875" style="34" customWidth="1"/>
    <col min="18" max="18" width="10.19921875" style="32" customWidth="1"/>
    <col min="19" max="16384" width="9" style="32"/>
  </cols>
  <sheetData>
    <row r="1" spans="1:18" s="27" customFormat="1">
      <c r="A1" s="35"/>
      <c r="B1" s="36"/>
      <c r="C1" s="36"/>
      <c r="D1" s="37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</row>
    <row r="2" spans="1:18" ht="18">
      <c r="A2" s="220" t="s">
        <v>12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2"/>
    </row>
    <row r="3" spans="1:18" ht="18">
      <c r="A3" s="38"/>
      <c r="B3" s="223" t="s">
        <v>13</v>
      </c>
      <c r="C3" s="223"/>
      <c r="D3" s="34" t="s">
        <v>14</v>
      </c>
      <c r="E3" s="39"/>
      <c r="F3" s="39"/>
      <c r="G3" s="40"/>
      <c r="H3" s="40"/>
      <c r="I3" s="40"/>
      <c r="J3" s="40"/>
      <c r="K3" s="40"/>
      <c r="L3" s="40"/>
      <c r="M3" s="40"/>
      <c r="N3" s="40"/>
      <c r="O3" s="130"/>
      <c r="P3" s="131"/>
      <c r="Q3" s="165"/>
    </row>
    <row r="4" spans="1:18" ht="24.6" customHeight="1">
      <c r="A4" s="38"/>
      <c r="B4" s="224" t="s">
        <v>15</v>
      </c>
      <c r="C4" s="224"/>
      <c r="D4" s="41" t="s">
        <v>16</v>
      </c>
      <c r="E4" s="42"/>
      <c r="F4" s="42"/>
      <c r="G4" s="42"/>
      <c r="H4" s="43"/>
      <c r="I4" s="42"/>
      <c r="J4" s="42"/>
      <c r="K4" s="40"/>
      <c r="L4" s="40"/>
      <c r="M4" s="40"/>
      <c r="N4" s="40"/>
      <c r="O4" s="130"/>
      <c r="P4" s="131"/>
      <c r="Q4" s="165"/>
    </row>
    <row r="5" spans="1:18" ht="31.2">
      <c r="A5" s="38"/>
      <c r="B5" s="225" t="s">
        <v>17</v>
      </c>
      <c r="C5" s="225"/>
      <c r="D5" s="34" t="s">
        <v>18</v>
      </c>
      <c r="E5" s="44"/>
      <c r="F5" s="42"/>
      <c r="G5" s="42"/>
      <c r="H5" s="44"/>
      <c r="I5" s="42"/>
      <c r="J5" s="42"/>
      <c r="K5" s="132"/>
      <c r="L5" s="132"/>
      <c r="M5" s="132"/>
      <c r="N5" s="132"/>
      <c r="O5" s="133"/>
      <c r="P5" s="134"/>
      <c r="Q5" s="165"/>
    </row>
    <row r="6" spans="1:18" ht="18" customHeight="1">
      <c r="A6" s="45"/>
      <c r="B6" s="46"/>
      <c r="C6" s="47"/>
      <c r="D6" s="44"/>
      <c r="E6" s="44"/>
      <c r="F6" s="42"/>
      <c r="G6" s="42"/>
      <c r="H6" s="44"/>
      <c r="I6" s="42"/>
      <c r="J6" s="42"/>
      <c r="K6" s="132"/>
      <c r="L6" s="132"/>
      <c r="M6" s="132"/>
      <c r="N6" s="132"/>
      <c r="O6" s="133"/>
      <c r="P6" s="134"/>
      <c r="Q6" s="165"/>
    </row>
    <row r="7" spans="1:18" ht="18">
      <c r="A7" s="48"/>
      <c r="B7" s="49"/>
      <c r="C7" s="49"/>
      <c r="D7" s="50"/>
      <c r="E7" s="42"/>
      <c r="F7" s="42"/>
      <c r="G7" s="42"/>
      <c r="H7" s="43"/>
      <c r="I7" s="42"/>
      <c r="J7" s="42"/>
      <c r="K7" s="40"/>
      <c r="L7" s="40"/>
      <c r="M7" s="40"/>
      <c r="N7" s="40"/>
      <c r="O7" s="40"/>
      <c r="P7" s="40"/>
      <c r="Q7" s="165"/>
    </row>
    <row r="8" spans="1:18" s="27" customFormat="1" ht="59.4" customHeight="1">
      <c r="A8" s="51" t="s">
        <v>19</v>
      </c>
      <c r="B8" s="52" t="s">
        <v>20</v>
      </c>
      <c r="C8" s="52" t="s">
        <v>21</v>
      </c>
      <c r="D8" s="53" t="s">
        <v>2</v>
      </c>
      <c r="E8" s="52" t="s">
        <v>22</v>
      </c>
      <c r="F8" s="52" t="s">
        <v>23</v>
      </c>
      <c r="G8" s="52" t="s">
        <v>24</v>
      </c>
      <c r="H8" s="52" t="s">
        <v>25</v>
      </c>
      <c r="I8" s="52" t="s">
        <v>26</v>
      </c>
      <c r="J8" s="52" t="s">
        <v>27</v>
      </c>
      <c r="K8" s="52" t="s">
        <v>28</v>
      </c>
      <c r="L8" s="52" t="s">
        <v>29</v>
      </c>
      <c r="M8" s="52" t="s">
        <v>30</v>
      </c>
      <c r="N8" s="52" t="s">
        <v>31</v>
      </c>
      <c r="O8" s="52" t="s">
        <v>32</v>
      </c>
      <c r="P8" s="52" t="s">
        <v>33</v>
      </c>
      <c r="Q8" s="166" t="s">
        <v>34</v>
      </c>
    </row>
    <row r="9" spans="1:18" s="28" customFormat="1" ht="18" customHeight="1">
      <c r="A9" s="54"/>
      <c r="B9" s="55"/>
      <c r="C9" s="56">
        <v>1</v>
      </c>
      <c r="D9" s="57" t="s">
        <v>35</v>
      </c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167"/>
    </row>
    <row r="10" spans="1:18" ht="18" customHeight="1">
      <c r="A10" s="58">
        <f>IF(F10&lt;&gt;"",1+MAX($A$2:A9),"")</f>
        <v>1</v>
      </c>
      <c r="B10" s="59"/>
      <c r="C10" s="59"/>
      <c r="D10" s="60" t="s">
        <v>36</v>
      </c>
      <c r="E10" s="61">
        <v>1</v>
      </c>
      <c r="F10" s="62">
        <v>0</v>
      </c>
      <c r="G10" s="63">
        <f t="shared" ref="G10:G16" si="0">(F10*E10)+E10</f>
        <v>1</v>
      </c>
      <c r="H10" s="61" t="s">
        <v>37</v>
      </c>
      <c r="I10" s="135">
        <v>0</v>
      </c>
      <c r="J10" s="136">
        <f t="shared" ref="J10:J16" si="1">+I10*G10</f>
        <v>0</v>
      </c>
      <c r="K10" s="137">
        <v>0</v>
      </c>
      <c r="L10" s="138">
        <f t="shared" ref="L10:L16" si="2">I10*K10</f>
        <v>0</v>
      </c>
      <c r="M10" s="138">
        <f t="shared" ref="M10:M16" si="3">K10*J10</f>
        <v>0</v>
      </c>
      <c r="N10" s="138">
        <v>0</v>
      </c>
      <c r="O10" s="138">
        <f t="shared" ref="O10:O16" si="4">N10*G10</f>
        <v>0</v>
      </c>
      <c r="P10" s="138">
        <f t="shared" ref="P10:P16" si="5">(I10*K10)+O10</f>
        <v>0</v>
      </c>
      <c r="Q10" s="229">
        <v>3150</v>
      </c>
      <c r="R10" s="169"/>
    </row>
    <row r="11" spans="1:18" ht="18" customHeight="1">
      <c r="A11" s="64">
        <f>IF(F11&lt;&gt;"",1+MAX($A$2:A10),"")</f>
        <v>2</v>
      </c>
      <c r="B11" s="65"/>
      <c r="C11" s="65"/>
      <c r="D11" s="66" t="s">
        <v>38</v>
      </c>
      <c r="E11" s="67">
        <v>1</v>
      </c>
      <c r="F11" s="68">
        <v>0</v>
      </c>
      <c r="G11" s="69">
        <f t="shared" si="0"/>
        <v>1</v>
      </c>
      <c r="H11" s="67" t="s">
        <v>37</v>
      </c>
      <c r="I11" s="135">
        <v>0</v>
      </c>
      <c r="J11" s="136">
        <f t="shared" si="1"/>
        <v>0</v>
      </c>
      <c r="K11" s="137">
        <v>0</v>
      </c>
      <c r="L11" s="138">
        <f t="shared" si="2"/>
        <v>0</v>
      </c>
      <c r="M11" s="138">
        <f t="shared" si="3"/>
        <v>0</v>
      </c>
      <c r="N11" s="138">
        <v>0</v>
      </c>
      <c r="O11" s="138">
        <f t="shared" si="4"/>
        <v>0</v>
      </c>
      <c r="P11" s="138">
        <f t="shared" si="5"/>
        <v>0</v>
      </c>
      <c r="Q11" s="230"/>
      <c r="R11" s="169"/>
    </row>
    <row r="12" spans="1:18" ht="18" customHeight="1">
      <c r="A12" s="64">
        <f>IF(F12&lt;&gt;"",1+MAX($A$2:A11),"")</f>
        <v>3</v>
      </c>
      <c r="B12" s="65"/>
      <c r="C12" s="65"/>
      <c r="D12" s="66" t="s">
        <v>39</v>
      </c>
      <c r="E12" s="67">
        <v>1</v>
      </c>
      <c r="F12" s="68">
        <v>0</v>
      </c>
      <c r="G12" s="69">
        <f t="shared" si="0"/>
        <v>1</v>
      </c>
      <c r="H12" s="67" t="s">
        <v>37</v>
      </c>
      <c r="I12" s="135">
        <v>0</v>
      </c>
      <c r="J12" s="136">
        <f t="shared" si="1"/>
        <v>0</v>
      </c>
      <c r="K12" s="137">
        <v>0</v>
      </c>
      <c r="L12" s="138">
        <f t="shared" si="2"/>
        <v>0</v>
      </c>
      <c r="M12" s="138">
        <f t="shared" si="3"/>
        <v>0</v>
      </c>
      <c r="N12" s="138">
        <v>0</v>
      </c>
      <c r="O12" s="138">
        <f t="shared" si="4"/>
        <v>0</v>
      </c>
      <c r="P12" s="138">
        <f t="shared" si="5"/>
        <v>0</v>
      </c>
      <c r="Q12" s="230"/>
      <c r="R12" s="169"/>
    </row>
    <row r="13" spans="1:18" ht="18" customHeight="1">
      <c r="A13" s="64">
        <f>IF(F13&lt;&gt;"",1+MAX($A$2:A12),"")</f>
        <v>4</v>
      </c>
      <c r="B13" s="65"/>
      <c r="C13" s="65"/>
      <c r="D13" s="66" t="s">
        <v>40</v>
      </c>
      <c r="E13" s="67">
        <v>1</v>
      </c>
      <c r="F13" s="68">
        <v>0</v>
      </c>
      <c r="G13" s="69">
        <f t="shared" si="0"/>
        <v>1</v>
      </c>
      <c r="H13" s="67" t="s">
        <v>37</v>
      </c>
      <c r="I13" s="135">
        <v>0</v>
      </c>
      <c r="J13" s="136">
        <f t="shared" si="1"/>
        <v>0</v>
      </c>
      <c r="K13" s="137">
        <v>0</v>
      </c>
      <c r="L13" s="138">
        <f t="shared" si="2"/>
        <v>0</v>
      </c>
      <c r="M13" s="138">
        <f t="shared" si="3"/>
        <v>0</v>
      </c>
      <c r="N13" s="138">
        <v>0</v>
      </c>
      <c r="O13" s="138">
        <f t="shared" si="4"/>
        <v>0</v>
      </c>
      <c r="P13" s="138">
        <f t="shared" si="5"/>
        <v>0</v>
      </c>
      <c r="Q13" s="230"/>
      <c r="R13" s="169"/>
    </row>
    <row r="14" spans="1:18" ht="18" customHeight="1">
      <c r="A14" s="64">
        <f>IF(F14&lt;&gt;"",1+MAX($A$2:A13),"")</f>
        <v>5</v>
      </c>
      <c r="B14" s="65"/>
      <c r="C14" s="65"/>
      <c r="D14" s="66" t="s">
        <v>41</v>
      </c>
      <c r="E14" s="67">
        <v>1</v>
      </c>
      <c r="F14" s="68">
        <v>0</v>
      </c>
      <c r="G14" s="69">
        <f t="shared" si="0"/>
        <v>1</v>
      </c>
      <c r="H14" s="67" t="s">
        <v>37</v>
      </c>
      <c r="I14" s="135">
        <v>0</v>
      </c>
      <c r="J14" s="136">
        <f t="shared" si="1"/>
        <v>0</v>
      </c>
      <c r="K14" s="137">
        <v>0</v>
      </c>
      <c r="L14" s="138">
        <f t="shared" si="2"/>
        <v>0</v>
      </c>
      <c r="M14" s="138">
        <f t="shared" si="3"/>
        <v>0</v>
      </c>
      <c r="N14" s="138">
        <v>0</v>
      </c>
      <c r="O14" s="138">
        <f t="shared" si="4"/>
        <v>0</v>
      </c>
      <c r="P14" s="138">
        <f t="shared" si="5"/>
        <v>0</v>
      </c>
      <c r="Q14" s="230"/>
      <c r="R14" s="169"/>
    </row>
    <row r="15" spans="1:18" ht="18" customHeight="1">
      <c r="A15" s="64">
        <f>IF(F15&lt;&gt;"",1+MAX($A$2:A14),"")</f>
        <v>6</v>
      </c>
      <c r="B15" s="65"/>
      <c r="C15" s="65"/>
      <c r="D15" s="66" t="s">
        <v>42</v>
      </c>
      <c r="E15" s="67">
        <v>1</v>
      </c>
      <c r="F15" s="68">
        <v>0</v>
      </c>
      <c r="G15" s="69">
        <f t="shared" si="0"/>
        <v>1</v>
      </c>
      <c r="H15" s="67" t="s">
        <v>37</v>
      </c>
      <c r="I15" s="135">
        <v>0</v>
      </c>
      <c r="J15" s="136">
        <f t="shared" si="1"/>
        <v>0</v>
      </c>
      <c r="K15" s="137">
        <v>0</v>
      </c>
      <c r="L15" s="138">
        <f t="shared" si="2"/>
        <v>0</v>
      </c>
      <c r="M15" s="138">
        <f t="shared" si="3"/>
        <v>0</v>
      </c>
      <c r="N15" s="138">
        <v>0</v>
      </c>
      <c r="O15" s="138">
        <f t="shared" si="4"/>
        <v>0</v>
      </c>
      <c r="P15" s="138">
        <f t="shared" si="5"/>
        <v>0</v>
      </c>
      <c r="Q15" s="230"/>
      <c r="R15" s="169"/>
    </row>
    <row r="16" spans="1:18" ht="18" customHeight="1">
      <c r="A16" s="64">
        <f>IF(F16&lt;&gt;"",1+MAX($A$2:A15),"")</f>
        <v>7</v>
      </c>
      <c r="B16" s="65"/>
      <c r="C16" s="65"/>
      <c r="D16" s="66" t="s">
        <v>43</v>
      </c>
      <c r="E16" s="67">
        <v>1</v>
      </c>
      <c r="F16" s="68">
        <v>0</v>
      </c>
      <c r="G16" s="69">
        <f t="shared" si="0"/>
        <v>1</v>
      </c>
      <c r="H16" s="67" t="s">
        <v>37</v>
      </c>
      <c r="I16" s="135">
        <v>0</v>
      </c>
      <c r="J16" s="136">
        <f t="shared" si="1"/>
        <v>0</v>
      </c>
      <c r="K16" s="137">
        <v>0</v>
      </c>
      <c r="L16" s="138">
        <f t="shared" si="2"/>
        <v>0</v>
      </c>
      <c r="M16" s="138">
        <f t="shared" si="3"/>
        <v>0</v>
      </c>
      <c r="N16" s="138">
        <v>0</v>
      </c>
      <c r="O16" s="138">
        <f t="shared" si="4"/>
        <v>0</v>
      </c>
      <c r="P16" s="138">
        <f t="shared" si="5"/>
        <v>0</v>
      </c>
      <c r="Q16" s="231"/>
      <c r="R16" s="169"/>
    </row>
    <row r="17" spans="1:21" ht="18" customHeight="1">
      <c r="A17" s="70" t="str">
        <f>IF(F17&lt;&gt;"",1+MAX($A$2:A16),"")</f>
        <v/>
      </c>
      <c r="B17" s="71"/>
      <c r="C17" s="65"/>
      <c r="D17" s="66"/>
      <c r="E17" s="67"/>
      <c r="F17" s="68"/>
      <c r="G17" s="69"/>
      <c r="H17" s="72"/>
      <c r="I17" s="139"/>
      <c r="J17" s="136"/>
      <c r="K17" s="137"/>
      <c r="L17" s="138"/>
      <c r="M17" s="138"/>
      <c r="N17" s="138"/>
      <c r="O17" s="138"/>
      <c r="P17" s="140"/>
      <c r="Q17" s="168"/>
      <c r="R17" s="169"/>
    </row>
    <row r="18" spans="1:21" s="27" customFormat="1">
      <c r="A18" s="73" t="str">
        <f>IF(F18&lt;&gt;"",1+MAX($A$2:A17),"")</f>
        <v/>
      </c>
      <c r="B18" s="74"/>
      <c r="C18" s="75"/>
      <c r="D18" s="76" t="s">
        <v>44</v>
      </c>
      <c r="E18" s="77"/>
      <c r="F18" s="77"/>
      <c r="G18" s="77"/>
      <c r="H18" s="77"/>
      <c r="I18" s="77"/>
      <c r="J18" s="141"/>
      <c r="K18" s="141"/>
      <c r="L18" s="141"/>
      <c r="M18" s="141"/>
      <c r="N18" s="141"/>
      <c r="O18" s="142"/>
      <c r="P18" s="142"/>
      <c r="Q18" s="171">
        <f>SUM(Q10:Q16)</f>
        <v>3150</v>
      </c>
      <c r="R18" s="172"/>
    </row>
    <row r="19" spans="1:21" s="27" customFormat="1">
      <c r="A19" s="78" t="str">
        <f>IF(F19&lt;&gt;"",1+MAX($A$2:A18),"")</f>
        <v/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173"/>
      <c r="R19" s="172"/>
    </row>
    <row r="20" spans="1:21" s="29" customFormat="1">
      <c r="A20" s="54" t="str">
        <f>IF(F20&lt;&gt;"",1+MAX($A$2:A19),"")</f>
        <v/>
      </c>
      <c r="B20" s="55"/>
      <c r="C20" s="56">
        <v>7</v>
      </c>
      <c r="D20" s="79" t="s">
        <v>45</v>
      </c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167"/>
      <c r="S20" s="174"/>
    </row>
    <row r="21" spans="1:21" ht="18" customHeight="1">
      <c r="A21" s="80" t="str">
        <f>IF(F21&lt;&gt;"",1+MAX($A$2:A20),"")</f>
        <v/>
      </c>
      <c r="B21" s="227" t="s">
        <v>46</v>
      </c>
      <c r="C21" s="75"/>
      <c r="D21" s="81" t="s">
        <v>47</v>
      </c>
      <c r="E21" s="82"/>
      <c r="F21" s="83"/>
      <c r="G21" s="84"/>
      <c r="H21" s="85"/>
      <c r="I21" s="143"/>
      <c r="J21" s="143"/>
      <c r="K21" s="144"/>
      <c r="L21" s="144"/>
      <c r="M21" s="144"/>
      <c r="N21" s="144"/>
      <c r="O21" s="144"/>
      <c r="P21" s="143"/>
      <c r="Q21" s="175"/>
      <c r="R21" s="169"/>
      <c r="S21" s="169"/>
    </row>
    <row r="22" spans="1:21" ht="15.6" customHeight="1">
      <c r="A22" s="70" t="str">
        <f>IF(F22&lt;&gt;"",1+MAX($A$2:A21),"")</f>
        <v/>
      </c>
      <c r="B22" s="227"/>
      <c r="C22" s="65"/>
      <c r="D22" s="86" t="s">
        <v>48</v>
      </c>
      <c r="E22" s="69"/>
      <c r="F22" s="83"/>
      <c r="G22" s="84"/>
      <c r="H22" s="85"/>
      <c r="I22" s="143"/>
      <c r="J22" s="143"/>
      <c r="K22" s="143"/>
      <c r="L22" s="143"/>
      <c r="M22" s="143"/>
      <c r="N22" s="143"/>
      <c r="O22" s="143"/>
      <c r="P22" s="143"/>
      <c r="Q22" s="175"/>
      <c r="R22" s="169"/>
      <c r="S22" s="169"/>
    </row>
    <row r="23" spans="1:21">
      <c r="A23" s="70">
        <f>IF(F23&lt;&gt;"",1+MAX($A$2:A22),"")</f>
        <v>8</v>
      </c>
      <c r="B23" s="227"/>
      <c r="C23" s="65"/>
      <c r="D23" s="87" t="s">
        <v>49</v>
      </c>
      <c r="E23" s="69">
        <v>2163.7759999999998</v>
      </c>
      <c r="F23" s="68">
        <v>0.1</v>
      </c>
      <c r="G23" s="69">
        <f t="shared" ref="G23:G26" si="6">(F23*E23)+E23</f>
        <v>2380.1536000000001</v>
      </c>
      <c r="H23" s="67" t="s">
        <v>50</v>
      </c>
      <c r="I23" s="135">
        <v>3.2000000000000001E-2</v>
      </c>
      <c r="J23" s="136">
        <f t="shared" ref="J23" si="7">+I23*G23</f>
        <v>76.164915199999996</v>
      </c>
      <c r="K23" s="137">
        <f>'LABOR SHEET'!C$9</f>
        <v>30</v>
      </c>
      <c r="L23" s="138">
        <f t="shared" ref="L23" si="8">I23*K23</f>
        <v>0.96</v>
      </c>
      <c r="M23" s="138">
        <f t="shared" ref="M23" si="9">K23*J23</f>
        <v>2284.9474559999999</v>
      </c>
      <c r="N23" s="138">
        <v>2.35</v>
      </c>
      <c r="O23" s="138">
        <f t="shared" ref="O23" si="10">N23*G23</f>
        <v>5593.36096</v>
      </c>
      <c r="P23" s="138">
        <f>(I23*K23)+N23</f>
        <v>3.31</v>
      </c>
      <c r="Q23" s="170">
        <f t="shared" ref="Q23" si="11">P23*G23</f>
        <v>7878.3084159999999</v>
      </c>
      <c r="R23" s="169"/>
      <c r="S23" s="169"/>
    </row>
    <row r="24" spans="1:21" ht="18" customHeight="1">
      <c r="A24" s="70">
        <f>IF(F24&lt;&gt;"",1+MAX($A$2:A23),"")</f>
        <v>9</v>
      </c>
      <c r="B24" s="227"/>
      <c r="C24" s="65"/>
      <c r="D24" s="60" t="s">
        <v>51</v>
      </c>
      <c r="E24" s="69">
        <v>2163.7600000000002</v>
      </c>
      <c r="F24" s="68">
        <v>0.1</v>
      </c>
      <c r="G24" s="69">
        <f t="shared" ref="G24" si="12">(F24*E24)+E24</f>
        <v>2380.136</v>
      </c>
      <c r="H24" s="67" t="s">
        <v>50</v>
      </c>
      <c r="I24" s="135">
        <v>6.0000000000000001E-3</v>
      </c>
      <c r="J24" s="136">
        <f t="shared" ref="J24:J26" si="13">+I24*G24</f>
        <v>14.280816</v>
      </c>
      <c r="K24" s="137">
        <f>'LABOR SHEET'!C$9</f>
        <v>30</v>
      </c>
      <c r="L24" s="138">
        <f t="shared" ref="L24:L26" si="14">I24*K24</f>
        <v>0.18</v>
      </c>
      <c r="M24" s="138">
        <f t="shared" ref="M24:M26" si="15">K24*J24</f>
        <v>428.42448000000002</v>
      </c>
      <c r="N24" s="138">
        <v>0.18</v>
      </c>
      <c r="O24" s="138">
        <f t="shared" ref="O24:O26" si="16">N24*G24</f>
        <v>428.42448000000002</v>
      </c>
      <c r="P24" s="138">
        <f t="shared" ref="P24:P26" si="17">(I24*K24)+N24</f>
        <v>0.36</v>
      </c>
      <c r="Q24" s="170">
        <f t="shared" ref="Q24:Q26" si="18">P24*G24</f>
        <v>856.84896000000003</v>
      </c>
      <c r="R24" s="169"/>
      <c r="S24" s="169"/>
    </row>
    <row r="25" spans="1:21" ht="18" customHeight="1">
      <c r="A25" s="70">
        <f>IF(F25&lt;&gt;"",1+MAX($A$2:A24),"")</f>
        <v>10</v>
      </c>
      <c r="B25" s="227"/>
      <c r="C25" s="65"/>
      <c r="D25" s="60" t="s">
        <v>52</v>
      </c>
      <c r="E25" s="69">
        <v>13.7</v>
      </c>
      <c r="F25" s="68">
        <v>0.1</v>
      </c>
      <c r="G25" s="69">
        <f t="shared" ref="G25" si="19">(F25*E25)+E25</f>
        <v>15.07</v>
      </c>
      <c r="H25" s="67" t="s">
        <v>50</v>
      </c>
      <c r="I25" s="135">
        <v>2.1999999999999999E-2</v>
      </c>
      <c r="J25" s="136">
        <f t="shared" si="13"/>
        <v>0.33154</v>
      </c>
      <c r="K25" s="137">
        <f>'LABOR SHEET'!C$9</f>
        <v>30</v>
      </c>
      <c r="L25" s="138">
        <f t="shared" si="14"/>
        <v>0.66</v>
      </c>
      <c r="M25" s="138">
        <f t="shared" si="15"/>
        <v>9.9461999999999993</v>
      </c>
      <c r="N25" s="138">
        <v>2.33</v>
      </c>
      <c r="O25" s="138">
        <f t="shared" si="16"/>
        <v>35.113100000000003</v>
      </c>
      <c r="P25" s="138">
        <f t="shared" si="17"/>
        <v>2.99</v>
      </c>
      <c r="Q25" s="170">
        <f t="shared" si="18"/>
        <v>45.0593</v>
      </c>
      <c r="R25" s="169"/>
      <c r="S25" s="169"/>
      <c r="U25" s="32">
        <f>36*16</f>
        <v>576</v>
      </c>
    </row>
    <row r="26" spans="1:21" ht="18" customHeight="1">
      <c r="A26" s="70">
        <f>IF(F26&lt;&gt;"",1+MAX($A$2:A25),"")</f>
        <v>11</v>
      </c>
      <c r="B26" s="227"/>
      <c r="C26" s="65"/>
      <c r="D26" s="60" t="s">
        <v>53</v>
      </c>
      <c r="E26" s="69">
        <v>1173</v>
      </c>
      <c r="F26" s="68">
        <v>0.1</v>
      </c>
      <c r="G26" s="69">
        <f t="shared" si="6"/>
        <v>1290.3</v>
      </c>
      <c r="H26" s="67" t="s">
        <v>50</v>
      </c>
      <c r="I26" s="135">
        <v>0.01</v>
      </c>
      <c r="J26" s="136">
        <f t="shared" si="13"/>
        <v>12.903</v>
      </c>
      <c r="K26" s="137">
        <f>'LABOR SHEET'!C$9</f>
        <v>30</v>
      </c>
      <c r="L26" s="138">
        <f t="shared" si="14"/>
        <v>0.3</v>
      </c>
      <c r="M26" s="138">
        <f t="shared" si="15"/>
        <v>387.09</v>
      </c>
      <c r="N26" s="138">
        <v>1.22</v>
      </c>
      <c r="O26" s="138">
        <f t="shared" si="16"/>
        <v>1574.1659999999999</v>
      </c>
      <c r="P26" s="138">
        <f t="shared" si="17"/>
        <v>1.52</v>
      </c>
      <c r="Q26" s="170">
        <f t="shared" si="18"/>
        <v>1961.2560000000001</v>
      </c>
      <c r="R26" s="169"/>
      <c r="S26" s="169"/>
      <c r="U26" s="32">
        <f>U25/144</f>
        <v>4</v>
      </c>
    </row>
    <row r="27" spans="1:21" ht="15.6" customHeight="1">
      <c r="A27" s="70" t="str">
        <f>IF(F27&lt;&gt;"",1+MAX($A$2:A26),"")</f>
        <v/>
      </c>
      <c r="B27" s="227"/>
      <c r="C27" s="65"/>
      <c r="D27" s="86" t="s">
        <v>54</v>
      </c>
      <c r="E27" s="69"/>
      <c r="F27" s="68"/>
      <c r="G27" s="69"/>
      <c r="H27" s="88"/>
      <c r="I27" s="143"/>
      <c r="J27" s="143"/>
      <c r="K27" s="143"/>
      <c r="L27" s="143"/>
      <c r="M27" s="143"/>
      <c r="N27" s="143"/>
      <c r="O27" s="143"/>
      <c r="P27" s="143"/>
      <c r="Q27" s="175"/>
      <c r="R27" s="169"/>
      <c r="S27" s="169"/>
      <c r="U27" s="32">
        <f>5.49/U26</f>
        <v>1.3725000000000001</v>
      </c>
    </row>
    <row r="28" spans="1:21" ht="18" customHeight="1">
      <c r="A28" s="70">
        <f>IF(F28&lt;&gt;"",1+MAX($A$2:A27),"")</f>
        <v>12</v>
      </c>
      <c r="B28" s="227"/>
      <c r="C28" s="65"/>
      <c r="D28" s="60" t="s">
        <v>55</v>
      </c>
      <c r="E28" s="69">
        <v>72.510000000000005</v>
      </c>
      <c r="F28" s="83">
        <v>0.05</v>
      </c>
      <c r="G28" s="69">
        <f>(F28*E28)+E28</f>
        <v>76.135499999999993</v>
      </c>
      <c r="H28" s="67" t="s">
        <v>56</v>
      </c>
      <c r="I28" s="135">
        <v>4.8000000000000001E-2</v>
      </c>
      <c r="J28" s="136">
        <f t="shared" ref="J28:J31" si="20">+I28*G28</f>
        <v>3.6545040000000002</v>
      </c>
      <c r="K28" s="137">
        <f>'LABOR SHEET'!C$9</f>
        <v>30</v>
      </c>
      <c r="L28" s="138">
        <f t="shared" ref="L28:L31" si="21">I28*K28</f>
        <v>1.44</v>
      </c>
      <c r="M28" s="138">
        <f t="shared" ref="M28:M31" si="22">K28*J28</f>
        <v>109.63512</v>
      </c>
      <c r="N28" s="138">
        <v>5.0999999999999996</v>
      </c>
      <c r="O28" s="138">
        <f t="shared" ref="O28:O31" si="23">N28*G28</f>
        <v>388.29104999999998</v>
      </c>
      <c r="P28" s="138">
        <f t="shared" ref="P28:P31" si="24">(I28*K28)+N28</f>
        <v>6.54</v>
      </c>
      <c r="Q28" s="170">
        <f t="shared" ref="Q28:Q31" si="25">P28*G28</f>
        <v>497.92617000000001</v>
      </c>
      <c r="R28" s="169"/>
      <c r="S28" s="169"/>
    </row>
    <row r="29" spans="1:21" ht="18" customHeight="1">
      <c r="A29" s="70">
        <f>IF(F29&lt;&gt;"",1+MAX($A$2:A28),"")</f>
        <v>13</v>
      </c>
      <c r="B29" s="227"/>
      <c r="C29" s="65"/>
      <c r="D29" s="60" t="s">
        <v>57</v>
      </c>
      <c r="E29" s="69">
        <v>101.91</v>
      </c>
      <c r="F29" s="83">
        <v>0.05</v>
      </c>
      <c r="G29" s="69">
        <f>(F29*E29)+E29</f>
        <v>107.0055</v>
      </c>
      <c r="H29" s="67" t="s">
        <v>56</v>
      </c>
      <c r="I29" s="135">
        <v>4.4999999999999998E-2</v>
      </c>
      <c r="J29" s="136">
        <f t="shared" si="20"/>
        <v>4.8152474999999999</v>
      </c>
      <c r="K29" s="137">
        <f>'LABOR SHEET'!C$9</f>
        <v>30</v>
      </c>
      <c r="L29" s="138">
        <f t="shared" si="21"/>
        <v>1.35</v>
      </c>
      <c r="M29" s="138">
        <f t="shared" si="22"/>
        <v>144.457425</v>
      </c>
      <c r="N29" s="138">
        <v>4.7</v>
      </c>
      <c r="O29" s="138">
        <f t="shared" si="23"/>
        <v>502.92585000000003</v>
      </c>
      <c r="P29" s="138">
        <f t="shared" si="24"/>
        <v>6.05</v>
      </c>
      <c r="Q29" s="170">
        <f t="shared" si="25"/>
        <v>647.38327500000003</v>
      </c>
      <c r="R29" s="169"/>
      <c r="S29" s="169"/>
    </row>
    <row r="30" spans="1:21" ht="18" customHeight="1">
      <c r="A30" s="70">
        <f>IF(F30&lt;&gt;"",1+MAX($A$2:A29),"")</f>
        <v>14</v>
      </c>
      <c r="B30" s="227"/>
      <c r="C30" s="65"/>
      <c r="D30" s="60" t="s">
        <v>58</v>
      </c>
      <c r="E30" s="69">
        <v>94.1</v>
      </c>
      <c r="F30" s="83">
        <v>0.05</v>
      </c>
      <c r="G30" s="69">
        <f>(F30*E30)+E30</f>
        <v>98.805000000000007</v>
      </c>
      <c r="H30" s="67" t="s">
        <v>56</v>
      </c>
      <c r="I30" s="135">
        <v>4.2000000000000003E-2</v>
      </c>
      <c r="J30" s="136">
        <f t="shared" si="20"/>
        <v>4.1498100000000004</v>
      </c>
      <c r="K30" s="137">
        <f>'LABOR SHEET'!C$9</f>
        <v>30</v>
      </c>
      <c r="L30" s="138">
        <f t="shared" si="21"/>
        <v>1.26</v>
      </c>
      <c r="M30" s="138">
        <f t="shared" si="22"/>
        <v>124.4943</v>
      </c>
      <c r="N30" s="138">
        <v>4.5</v>
      </c>
      <c r="O30" s="138">
        <f t="shared" si="23"/>
        <v>444.6225</v>
      </c>
      <c r="P30" s="138">
        <f t="shared" si="24"/>
        <v>5.76</v>
      </c>
      <c r="Q30" s="170">
        <f t="shared" si="25"/>
        <v>569.11680000000001</v>
      </c>
      <c r="R30" s="169"/>
      <c r="S30" s="169"/>
    </row>
    <row r="31" spans="1:21" ht="18" customHeight="1">
      <c r="A31" s="70">
        <f>IF(F31&lt;&gt;"",1+MAX($A$2:A30),"")</f>
        <v>15</v>
      </c>
      <c r="B31" s="227"/>
      <c r="C31" s="65"/>
      <c r="D31" s="60" t="s">
        <v>59</v>
      </c>
      <c r="E31" s="69">
        <v>5.67</v>
      </c>
      <c r="F31" s="83">
        <v>0.05</v>
      </c>
      <c r="G31" s="69">
        <f>(F31*E31)+E31</f>
        <v>5.9535</v>
      </c>
      <c r="H31" s="67" t="s">
        <v>56</v>
      </c>
      <c r="I31" s="135">
        <v>3.5000000000000003E-2</v>
      </c>
      <c r="J31" s="136">
        <f t="shared" si="20"/>
        <v>0.20837249999999999</v>
      </c>
      <c r="K31" s="137">
        <f>'LABOR SHEET'!C$9</f>
        <v>30</v>
      </c>
      <c r="L31" s="138">
        <f t="shared" si="21"/>
        <v>1.05</v>
      </c>
      <c r="M31" s="138">
        <f t="shared" si="22"/>
        <v>6.2511749999999999</v>
      </c>
      <c r="N31" s="138">
        <v>4.3</v>
      </c>
      <c r="O31" s="138">
        <f t="shared" si="23"/>
        <v>25.60005</v>
      </c>
      <c r="P31" s="138">
        <f t="shared" si="24"/>
        <v>5.35</v>
      </c>
      <c r="Q31" s="170">
        <f t="shared" si="25"/>
        <v>31.851224999999999</v>
      </c>
      <c r="R31" s="169"/>
      <c r="S31" s="169"/>
    </row>
    <row r="32" spans="1:21" ht="15.6" customHeight="1">
      <c r="A32" s="70" t="str">
        <f>IF(F32&lt;&gt;"",1+MAX($A$2:A31),"")</f>
        <v/>
      </c>
      <c r="B32" s="227"/>
      <c r="C32" s="65"/>
      <c r="D32" s="86" t="s">
        <v>60</v>
      </c>
      <c r="E32" s="69"/>
      <c r="F32" s="68"/>
      <c r="G32" s="69"/>
      <c r="H32" s="88"/>
      <c r="I32" s="143"/>
      <c r="J32" s="143"/>
      <c r="K32" s="143"/>
      <c r="L32" s="143"/>
      <c r="M32" s="143"/>
      <c r="N32" s="143"/>
      <c r="O32" s="143"/>
      <c r="P32" s="143"/>
      <c r="Q32" s="175"/>
      <c r="R32" s="169"/>
      <c r="S32" s="169"/>
    </row>
    <row r="33" spans="1:36" ht="18" customHeight="1">
      <c r="A33" s="70">
        <f>IF(F33&lt;&gt;"",1+MAX($A$2:A32),"")</f>
        <v>16</v>
      </c>
      <c r="B33" s="227"/>
      <c r="C33" s="65"/>
      <c r="D33" s="60" t="s">
        <v>61</v>
      </c>
      <c r="E33" s="69">
        <f>136.92*1.5</f>
        <v>205.38</v>
      </c>
      <c r="F33" s="68">
        <v>0.1</v>
      </c>
      <c r="G33" s="69">
        <f>(F33*E33)+E33</f>
        <v>225.91800000000001</v>
      </c>
      <c r="H33" s="67" t="s">
        <v>50</v>
      </c>
      <c r="I33" s="135">
        <v>2.4E-2</v>
      </c>
      <c r="J33" s="136">
        <f t="shared" ref="J33:J36" si="26">+I33*G33</f>
        <v>5.4220319999999997</v>
      </c>
      <c r="K33" s="137">
        <f>'LABOR SHEET'!C$9</f>
        <v>30</v>
      </c>
      <c r="L33" s="138">
        <f t="shared" ref="L33:L36" si="27">I33*K33</f>
        <v>0.72</v>
      </c>
      <c r="M33" s="138">
        <f t="shared" ref="M33:M36" si="28">K33*J33</f>
        <v>162.66095999999999</v>
      </c>
      <c r="N33" s="138">
        <v>2.5499999999999998</v>
      </c>
      <c r="O33" s="138">
        <f t="shared" ref="O33:O36" si="29">N33*G33</f>
        <v>576.09090000000003</v>
      </c>
      <c r="P33" s="138">
        <f t="shared" ref="P33:P36" si="30">(I33*K33)+N33</f>
        <v>3.27</v>
      </c>
      <c r="Q33" s="170">
        <f t="shared" ref="Q33:Q36" si="31">P33*G33</f>
        <v>738.75185999999997</v>
      </c>
      <c r="R33" s="169"/>
      <c r="S33" s="169"/>
    </row>
    <row r="34" spans="1:36" ht="18" customHeight="1">
      <c r="A34" s="70">
        <f>IF(F34&lt;&gt;"",1+MAX($A$2:A33),"")</f>
        <v>17</v>
      </c>
      <c r="B34" s="227"/>
      <c r="C34" s="65"/>
      <c r="D34" s="60" t="s">
        <v>62</v>
      </c>
      <c r="E34" s="69">
        <f>58.24*1.5</f>
        <v>87.36</v>
      </c>
      <c r="F34" s="68">
        <v>0.1</v>
      </c>
      <c r="G34" s="69">
        <f>(F34*E34)+E34</f>
        <v>96.096000000000004</v>
      </c>
      <c r="H34" s="67" t="s">
        <v>50</v>
      </c>
      <c r="I34" s="135">
        <v>2.5999999999999999E-2</v>
      </c>
      <c r="J34" s="136">
        <f t="shared" si="26"/>
        <v>2.4984959999999998</v>
      </c>
      <c r="K34" s="137">
        <f>'LABOR SHEET'!C$9</f>
        <v>30</v>
      </c>
      <c r="L34" s="138">
        <f t="shared" si="27"/>
        <v>0.78</v>
      </c>
      <c r="M34" s="138">
        <f t="shared" si="28"/>
        <v>74.954880000000003</v>
      </c>
      <c r="N34" s="138">
        <v>2.7</v>
      </c>
      <c r="O34" s="138">
        <f t="shared" si="29"/>
        <v>259.45920000000001</v>
      </c>
      <c r="P34" s="138">
        <f t="shared" si="30"/>
        <v>3.48</v>
      </c>
      <c r="Q34" s="170">
        <f t="shared" si="31"/>
        <v>334.41408000000001</v>
      </c>
      <c r="R34" s="169"/>
      <c r="S34" s="169"/>
    </row>
    <row r="35" spans="1:36" ht="18" customHeight="1">
      <c r="A35" s="70">
        <f>IF(F35&lt;&gt;"",1+MAX($A$2:A34),"")</f>
        <v>18</v>
      </c>
      <c r="B35" s="227"/>
      <c r="C35" s="65"/>
      <c r="D35" s="60" t="s">
        <v>63</v>
      </c>
      <c r="E35" s="69">
        <v>195.16</v>
      </c>
      <c r="F35" s="83">
        <v>0.05</v>
      </c>
      <c r="G35" s="69">
        <f>(F35*E35)+E35</f>
        <v>204.91800000000001</v>
      </c>
      <c r="H35" s="67" t="s">
        <v>56</v>
      </c>
      <c r="I35" s="135">
        <v>3.7999999999999999E-2</v>
      </c>
      <c r="J35" s="136">
        <f t="shared" si="26"/>
        <v>7.7868839999999997</v>
      </c>
      <c r="K35" s="137">
        <f>'LABOR SHEET'!C$9</f>
        <v>30</v>
      </c>
      <c r="L35" s="138">
        <f t="shared" si="27"/>
        <v>1.1399999999999999</v>
      </c>
      <c r="M35" s="138">
        <f t="shared" si="28"/>
        <v>233.60651999999999</v>
      </c>
      <c r="N35" s="138">
        <v>4.0999999999999996</v>
      </c>
      <c r="O35" s="138">
        <f t="shared" si="29"/>
        <v>840.16380000000004</v>
      </c>
      <c r="P35" s="138">
        <f t="shared" si="30"/>
        <v>5.24</v>
      </c>
      <c r="Q35" s="170">
        <f t="shared" si="31"/>
        <v>1073.7703200000001</v>
      </c>
      <c r="R35" s="169"/>
      <c r="S35" s="169"/>
    </row>
    <row r="36" spans="1:36" ht="18" customHeight="1">
      <c r="A36" s="70">
        <f>IF(F36&lt;&gt;"",1+MAX($A$2:A35),"")</f>
        <v>19</v>
      </c>
      <c r="B36" s="227"/>
      <c r="C36" s="65"/>
      <c r="D36" s="60" t="s">
        <v>64</v>
      </c>
      <c r="E36" s="69">
        <v>195.16</v>
      </c>
      <c r="F36" s="83">
        <v>0.05</v>
      </c>
      <c r="G36" s="69">
        <f>(F36*E36)+E36</f>
        <v>204.91800000000001</v>
      </c>
      <c r="H36" s="67" t="s">
        <v>56</v>
      </c>
      <c r="I36" s="135">
        <v>2.1999999999999999E-2</v>
      </c>
      <c r="J36" s="136">
        <f t="shared" si="26"/>
        <v>4.5081959999999999</v>
      </c>
      <c r="K36" s="137">
        <f>'LABOR SHEET'!C$9</f>
        <v>30</v>
      </c>
      <c r="L36" s="138">
        <f t="shared" si="27"/>
        <v>0.66</v>
      </c>
      <c r="M36" s="138">
        <f t="shared" si="28"/>
        <v>135.24588</v>
      </c>
      <c r="N36" s="138">
        <v>2.5</v>
      </c>
      <c r="O36" s="138">
        <f t="shared" si="29"/>
        <v>512.29499999999996</v>
      </c>
      <c r="P36" s="138">
        <f t="shared" si="30"/>
        <v>3.16</v>
      </c>
      <c r="Q36" s="170">
        <f t="shared" si="31"/>
        <v>647.54088000000002</v>
      </c>
      <c r="R36" s="169"/>
      <c r="S36" s="169"/>
    </row>
    <row r="37" spans="1:36" ht="15.6" customHeight="1">
      <c r="A37" s="70" t="str">
        <f>IF(F37&lt;&gt;"",1+MAX($A$2:A36),"")</f>
        <v/>
      </c>
      <c r="B37" s="227"/>
      <c r="C37" s="65"/>
      <c r="D37" s="86" t="s">
        <v>65</v>
      </c>
      <c r="E37" s="69"/>
      <c r="F37" s="68"/>
      <c r="G37" s="69"/>
      <c r="H37" s="88"/>
      <c r="I37" s="143"/>
      <c r="J37" s="143"/>
      <c r="K37" s="143"/>
      <c r="L37" s="143"/>
      <c r="M37" s="143"/>
      <c r="N37" s="143"/>
      <c r="O37" s="143"/>
      <c r="P37" s="143"/>
      <c r="Q37" s="175"/>
      <c r="R37" s="169"/>
      <c r="S37" s="169"/>
    </row>
    <row r="38" spans="1:36" ht="18" customHeight="1">
      <c r="A38" s="70">
        <f>IF(F38&lt;&gt;"",1+MAX($A$2:A37),"")</f>
        <v>20</v>
      </c>
      <c r="B38" s="227"/>
      <c r="C38" s="65"/>
      <c r="D38" s="60" t="s">
        <v>66</v>
      </c>
      <c r="E38" s="69">
        <v>195.16</v>
      </c>
      <c r="F38" s="83">
        <v>0.05</v>
      </c>
      <c r="G38" s="69">
        <f>(F38*E38)+E38</f>
        <v>204.91800000000001</v>
      </c>
      <c r="H38" s="67" t="s">
        <v>56</v>
      </c>
      <c r="I38" s="135">
        <v>3.5000000000000003E-2</v>
      </c>
      <c r="J38" s="136">
        <f t="shared" ref="J38:J40" si="32">+I38*G38</f>
        <v>7.1721300000000001</v>
      </c>
      <c r="K38" s="137">
        <f>'LABOR SHEET'!C$9</f>
        <v>30</v>
      </c>
      <c r="L38" s="138">
        <f t="shared" ref="L38:L40" si="33">I38*K38</f>
        <v>1.05</v>
      </c>
      <c r="M38" s="138">
        <f t="shared" ref="M38:M40" si="34">K38*J38</f>
        <v>215.16390000000001</v>
      </c>
      <c r="N38" s="138">
        <v>3.1</v>
      </c>
      <c r="O38" s="138">
        <f t="shared" ref="O38:O40" si="35">N38*G38</f>
        <v>635.24580000000003</v>
      </c>
      <c r="P38" s="138">
        <f t="shared" ref="P38:P40" si="36">(I38*K38)+N38</f>
        <v>4.1500000000000004</v>
      </c>
      <c r="Q38" s="170">
        <f t="shared" ref="Q38:Q40" si="37">P38*G38</f>
        <v>850.40970000000004</v>
      </c>
      <c r="R38" s="169"/>
      <c r="S38" s="169"/>
    </row>
    <row r="39" spans="1:36" ht="18" customHeight="1">
      <c r="A39" s="70">
        <f>IF(F39&lt;&gt;"",1+MAX($A$2:A38),"")</f>
        <v>21</v>
      </c>
      <c r="B39" s="227"/>
      <c r="C39" s="65"/>
      <c r="D39" s="60" t="s">
        <v>67</v>
      </c>
      <c r="E39" s="69">
        <v>136.91999999999999</v>
      </c>
      <c r="F39" s="83">
        <v>0.05</v>
      </c>
      <c r="G39" s="69">
        <f t="shared" ref="G39:G40" si="38">(F39*E39)+E39</f>
        <v>143.76599999999999</v>
      </c>
      <c r="H39" s="67" t="s">
        <v>56</v>
      </c>
      <c r="I39" s="135">
        <v>6.7000000000000004E-2</v>
      </c>
      <c r="J39" s="136">
        <f t="shared" si="32"/>
        <v>9.6323220000000003</v>
      </c>
      <c r="K39" s="137">
        <f>'LABOR SHEET'!C$9</f>
        <v>30</v>
      </c>
      <c r="L39" s="138">
        <f t="shared" si="33"/>
        <v>2.0099999999999998</v>
      </c>
      <c r="M39" s="138">
        <f t="shared" si="34"/>
        <v>288.96965999999998</v>
      </c>
      <c r="N39" s="138">
        <v>3.35</v>
      </c>
      <c r="O39" s="138">
        <f t="shared" si="35"/>
        <v>481.61610000000002</v>
      </c>
      <c r="P39" s="138">
        <f t="shared" si="36"/>
        <v>5.36</v>
      </c>
      <c r="Q39" s="170">
        <f t="shared" si="37"/>
        <v>770.58576000000005</v>
      </c>
      <c r="R39" s="169"/>
      <c r="S39" s="169"/>
    </row>
    <row r="40" spans="1:36" ht="18" customHeight="1">
      <c r="A40" s="70">
        <f>IF(F40&lt;&gt;"",1+MAX($A$2:A39),"")</f>
        <v>22</v>
      </c>
      <c r="B40" s="228"/>
      <c r="C40" s="65"/>
      <c r="D40" s="60" t="s">
        <v>68</v>
      </c>
      <c r="E40" s="69">
        <v>99.58</v>
      </c>
      <c r="F40" s="68">
        <v>0.05</v>
      </c>
      <c r="G40" s="69">
        <f t="shared" si="38"/>
        <v>104.559</v>
      </c>
      <c r="H40" s="67" t="s">
        <v>56</v>
      </c>
      <c r="I40" s="135">
        <v>0.06</v>
      </c>
      <c r="J40" s="136">
        <f t="shared" si="32"/>
        <v>6.2735399999999997</v>
      </c>
      <c r="K40" s="137">
        <f>'LABOR SHEET'!C$9</f>
        <v>30</v>
      </c>
      <c r="L40" s="138">
        <f t="shared" si="33"/>
        <v>1.8</v>
      </c>
      <c r="M40" s="138">
        <f t="shared" si="34"/>
        <v>188.2062</v>
      </c>
      <c r="N40" s="138">
        <v>2.78</v>
      </c>
      <c r="O40" s="138">
        <f t="shared" si="35"/>
        <v>290.67401999999998</v>
      </c>
      <c r="P40" s="138">
        <f t="shared" si="36"/>
        <v>4.58</v>
      </c>
      <c r="Q40" s="170">
        <f t="shared" si="37"/>
        <v>478.88022000000001</v>
      </c>
      <c r="R40" s="169"/>
      <c r="S40" s="169"/>
    </row>
    <row r="41" spans="1:36" ht="18" customHeight="1">
      <c r="A41" s="70" t="str">
        <f>IF(F41&lt;&gt;"",1+MAX($A$2:A40),"")</f>
        <v/>
      </c>
      <c r="B41" s="89"/>
      <c r="C41" s="65"/>
      <c r="D41" s="60"/>
      <c r="E41" s="69"/>
      <c r="F41" s="68"/>
      <c r="G41" s="69"/>
      <c r="H41" s="67"/>
      <c r="I41" s="135"/>
      <c r="J41" s="136"/>
      <c r="K41" s="137"/>
      <c r="L41" s="138"/>
      <c r="M41" s="138"/>
      <c r="N41" s="138"/>
      <c r="O41" s="138"/>
      <c r="P41" s="138"/>
      <c r="Q41" s="176"/>
      <c r="R41" s="169"/>
      <c r="S41" s="169"/>
    </row>
    <row r="42" spans="1:36" s="27" customFormat="1">
      <c r="A42" s="80" t="str">
        <f>IF(F42&lt;&gt;"",1+MAX($A$2:A41),"")</f>
        <v/>
      </c>
      <c r="B42" s="74"/>
      <c r="C42" s="75"/>
      <c r="D42" s="76" t="s">
        <v>44</v>
      </c>
      <c r="E42" s="77"/>
      <c r="F42" s="77"/>
      <c r="G42" s="77"/>
      <c r="H42" s="77"/>
      <c r="I42" s="77"/>
      <c r="J42" s="145"/>
      <c r="K42" s="145"/>
      <c r="L42" s="146"/>
      <c r="M42" s="147"/>
      <c r="N42" s="146"/>
      <c r="O42" s="142"/>
      <c r="P42" s="142"/>
      <c r="Q42" s="171">
        <f>SUM(Q21:Q40)</f>
        <v>17382.102965999999</v>
      </c>
      <c r="R42" s="172"/>
    </row>
    <row r="43" spans="1:36" ht="18" customHeight="1">
      <c r="A43" s="90" t="str">
        <f>IF(F43&lt;&gt;"",1+MAX($A$2:A42),"")</f>
        <v/>
      </c>
      <c r="B43" s="91"/>
      <c r="C43" s="91"/>
      <c r="D43" s="91"/>
      <c r="E43" s="92"/>
      <c r="F43" s="93"/>
      <c r="G43" s="92"/>
      <c r="H43" s="94"/>
      <c r="I43" s="148"/>
      <c r="J43" s="92"/>
      <c r="K43" s="149"/>
      <c r="L43" s="149"/>
      <c r="M43" s="149"/>
      <c r="N43" s="149"/>
      <c r="O43" s="149"/>
      <c r="P43" s="149"/>
      <c r="Q43" s="177"/>
      <c r="R43" s="169"/>
      <c r="S43" s="169"/>
    </row>
    <row r="44" spans="1:36" s="30" customFormat="1" ht="15.75" customHeight="1">
      <c r="A44" s="95" t="str">
        <f>IF(F44&lt;&gt;"",1+MAX($A$2:A43),"")</f>
        <v/>
      </c>
      <c r="B44" s="96"/>
      <c r="C44" s="97"/>
      <c r="D44" s="98" t="s">
        <v>44</v>
      </c>
      <c r="E44" s="99"/>
      <c r="F44" s="99"/>
      <c r="G44" s="100"/>
      <c r="H44" s="99"/>
      <c r="I44" s="99"/>
      <c r="J44" s="150"/>
      <c r="K44" s="150"/>
      <c r="L44" s="151"/>
      <c r="M44" s="152"/>
      <c r="N44" s="151"/>
      <c r="O44" s="151"/>
      <c r="P44" s="153"/>
      <c r="Q44" s="178" t="e">
        <f>SUM(#REF!)</f>
        <v>#REF!</v>
      </c>
      <c r="S44" s="179"/>
    </row>
    <row r="45" spans="1:36" s="30" customFormat="1" ht="15.75" customHeight="1">
      <c r="A45" s="95" t="str">
        <f>IF(F45&lt;&gt;"",1+MAX($A$2:A44),"")</f>
        <v/>
      </c>
      <c r="B45" s="101"/>
      <c r="C45" s="101"/>
      <c r="D45" s="101"/>
      <c r="E45" s="101"/>
      <c r="F45" s="101"/>
      <c r="G45" s="101"/>
      <c r="H45" s="101"/>
      <c r="I45" s="101"/>
      <c r="J45" s="101"/>
      <c r="K45" s="154"/>
      <c r="L45" s="154"/>
      <c r="M45" s="154"/>
      <c r="N45" s="154"/>
      <c r="O45" s="154"/>
      <c r="P45" s="101"/>
      <c r="Q45" s="180"/>
      <c r="S45" s="179"/>
    </row>
    <row r="46" spans="1:36" s="31" customFormat="1" ht="31.2">
      <c r="A46" s="102"/>
      <c r="B46" s="102"/>
      <c r="C46" s="102"/>
      <c r="D46" s="102"/>
      <c r="E46" s="102"/>
      <c r="F46" s="102"/>
      <c r="G46" s="102"/>
      <c r="H46" s="102"/>
      <c r="I46" s="102"/>
      <c r="J46" s="155"/>
      <c r="K46" s="226" t="s">
        <v>30</v>
      </c>
      <c r="L46" s="226"/>
      <c r="M46" s="156">
        <f>SUM(M2:M45)</f>
        <v>4794.0541560000001</v>
      </c>
      <c r="N46" s="157" t="s">
        <v>32</v>
      </c>
      <c r="O46" s="158">
        <f>SUM(O8:O45)</f>
        <v>12588.04881</v>
      </c>
      <c r="P46" s="102"/>
      <c r="Q46" s="181"/>
      <c r="S46" s="182"/>
    </row>
    <row r="47" spans="1:36" s="31" customFormat="1">
      <c r="A47" s="103"/>
      <c r="B47" s="104"/>
      <c r="C47" s="105"/>
      <c r="D47" s="106" t="s">
        <v>69</v>
      </c>
      <c r="E47" s="107"/>
      <c r="F47" s="107"/>
      <c r="G47" s="108"/>
      <c r="H47" s="107"/>
      <c r="I47" s="107"/>
      <c r="J47" s="107"/>
      <c r="K47" s="107"/>
      <c r="L47" s="159"/>
      <c r="M47" s="159"/>
      <c r="N47" s="159"/>
      <c r="O47" s="159"/>
      <c r="P47" s="159"/>
      <c r="Q47" s="183" t="e">
        <f>SUM(Q10:Q45)/2</f>
        <v>#REF!</v>
      </c>
      <c r="R47" s="184"/>
    </row>
    <row r="48" spans="1:36" s="31" customFormat="1">
      <c r="A48" s="103"/>
      <c r="B48" s="104"/>
      <c r="C48" s="109"/>
      <c r="D48" s="110" t="s">
        <v>70</v>
      </c>
      <c r="E48" s="111"/>
      <c r="F48" s="105"/>
      <c r="G48" s="111"/>
      <c r="H48" s="105"/>
      <c r="I48" s="105"/>
      <c r="J48" s="105"/>
      <c r="K48" s="105"/>
      <c r="L48" s="160">
        <v>0.05</v>
      </c>
      <c r="M48" s="160"/>
      <c r="N48" s="160"/>
      <c r="O48" s="160"/>
      <c r="P48" s="160"/>
      <c r="Q48" s="183" t="e">
        <f>Q47*L48</f>
        <v>#REF!</v>
      </c>
      <c r="R48" s="185"/>
      <c r="S48" s="185"/>
      <c r="T48" s="185"/>
      <c r="U48" s="185"/>
      <c r="V48" s="185"/>
      <c r="W48" s="185"/>
      <c r="X48" s="185"/>
      <c r="Y48" s="185"/>
      <c r="Z48" s="185"/>
      <c r="AA48" s="185"/>
      <c r="AB48" s="185"/>
      <c r="AC48" s="185"/>
      <c r="AD48" s="185"/>
      <c r="AE48" s="185"/>
      <c r="AF48" s="185"/>
      <c r="AG48" s="185"/>
      <c r="AH48" s="185"/>
      <c r="AI48" s="185"/>
      <c r="AJ48" s="185"/>
    </row>
    <row r="49" spans="1:36" s="31" customFormat="1">
      <c r="A49" s="112"/>
      <c r="B49" s="113"/>
      <c r="C49" s="114"/>
      <c r="D49" s="115" t="s">
        <v>8</v>
      </c>
      <c r="E49" s="116"/>
      <c r="F49" s="117"/>
      <c r="G49" s="116"/>
      <c r="H49" s="117"/>
      <c r="I49" s="117"/>
      <c r="J49" s="117"/>
      <c r="K49" s="117"/>
      <c r="L49" s="161">
        <v>0.1</v>
      </c>
      <c r="M49" s="161"/>
      <c r="N49" s="161"/>
      <c r="O49" s="161"/>
      <c r="P49" s="161"/>
      <c r="Q49" s="186" t="e">
        <f>Q47*L49</f>
        <v>#REF!</v>
      </c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</row>
    <row r="50" spans="1:36" s="31" customFormat="1">
      <c r="A50" s="118"/>
      <c r="B50" s="119"/>
      <c r="C50" s="120"/>
      <c r="D50" s="121" t="s">
        <v>9</v>
      </c>
      <c r="E50" s="122"/>
      <c r="F50" s="123"/>
      <c r="G50" s="122"/>
      <c r="H50" s="123"/>
      <c r="I50" s="123"/>
      <c r="J50" s="123"/>
      <c r="K50" s="123"/>
      <c r="L50" s="162">
        <v>0.06</v>
      </c>
      <c r="M50" s="162"/>
      <c r="N50" s="162"/>
      <c r="O50" s="162"/>
      <c r="P50" s="162"/>
      <c r="Q50" s="187" t="e">
        <f>Q47*L50</f>
        <v>#REF!</v>
      </c>
      <c r="R50" s="185"/>
      <c r="S50" s="185"/>
      <c r="T50" s="185"/>
      <c r="U50" s="185"/>
      <c r="V50" s="185"/>
      <c r="W50" s="185"/>
      <c r="X50" s="185"/>
      <c r="Y50" s="185"/>
      <c r="Z50" s="185"/>
      <c r="AA50" s="185"/>
      <c r="AB50" s="185"/>
      <c r="AC50" s="185"/>
      <c r="AD50" s="185"/>
      <c r="AE50" s="185"/>
      <c r="AF50" s="185"/>
      <c r="AG50" s="185"/>
      <c r="AH50" s="185"/>
      <c r="AI50" s="185"/>
      <c r="AJ50" s="185"/>
    </row>
    <row r="51" spans="1:36" s="31" customFormat="1">
      <c r="A51" s="118"/>
      <c r="B51" s="119"/>
      <c r="C51" s="120"/>
      <c r="D51" s="121" t="s">
        <v>10</v>
      </c>
      <c r="E51" s="122"/>
      <c r="F51" s="123"/>
      <c r="G51" s="122"/>
      <c r="H51" s="123"/>
      <c r="I51" s="123"/>
      <c r="J51" s="123"/>
      <c r="K51" s="123"/>
      <c r="L51" s="163">
        <v>1.4999999999999999E-2</v>
      </c>
      <c r="M51" s="163"/>
      <c r="N51" s="163"/>
      <c r="O51" s="163"/>
      <c r="P51" s="163"/>
      <c r="Q51" s="187" t="e">
        <f>Q47*L51</f>
        <v>#REF!</v>
      </c>
      <c r="R51" s="185"/>
      <c r="S51" s="185"/>
      <c r="T51" s="185"/>
      <c r="U51" s="185"/>
      <c r="V51" s="185"/>
      <c r="W51" s="185"/>
      <c r="X51" s="185"/>
      <c r="Y51" s="185"/>
      <c r="Z51" s="185"/>
      <c r="AA51" s="185"/>
      <c r="AB51" s="185"/>
      <c r="AC51" s="185"/>
      <c r="AD51" s="185"/>
      <c r="AE51" s="185"/>
      <c r="AF51" s="185"/>
      <c r="AG51" s="185"/>
      <c r="AH51" s="185"/>
      <c r="AI51" s="185"/>
      <c r="AJ51" s="185"/>
    </row>
    <row r="52" spans="1:36" s="31" customFormat="1">
      <c r="A52" s="124"/>
      <c r="B52" s="125"/>
      <c r="C52" s="126"/>
      <c r="D52" s="127" t="s">
        <v>11</v>
      </c>
      <c r="E52" s="128"/>
      <c r="F52" s="128"/>
      <c r="G52" s="129"/>
      <c r="H52" s="128"/>
      <c r="I52" s="128"/>
      <c r="J52" s="128"/>
      <c r="K52" s="128"/>
      <c r="L52" s="164"/>
      <c r="M52" s="164"/>
      <c r="N52" s="164"/>
      <c r="O52" s="164"/>
      <c r="P52" s="164"/>
      <c r="Q52" s="188" t="e">
        <f>SUM(Q47:Q51)</f>
        <v>#REF!</v>
      </c>
    </row>
  </sheetData>
  <mergeCells count="7">
    <mergeCell ref="A2:Q2"/>
    <mergeCell ref="B3:C3"/>
    <mergeCell ref="B4:C4"/>
    <mergeCell ref="B5:C5"/>
    <mergeCell ref="K46:L46"/>
    <mergeCell ref="B21:B40"/>
    <mergeCell ref="Q10:Q16"/>
  </mergeCells>
  <printOptions horizontalCentered="1"/>
  <pageMargins left="0.7" right="0.7" top="0.75" bottom="0.75" header="0.3" footer="0.3"/>
  <pageSetup paperSize="9" scale="36" fitToHeight="0" orientation="portrait"/>
  <headerFooter scaleWithDoc="0"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C37"/>
  <sheetViews>
    <sheetView workbookViewId="0">
      <selection activeCell="C9" sqref="C9"/>
    </sheetView>
  </sheetViews>
  <sheetFormatPr defaultColWidth="9.09765625" defaultRowHeight="14.4"/>
  <cols>
    <col min="1" max="1" width="26.8984375" style="1" customWidth="1"/>
    <col min="2" max="2" width="19.69921875" style="2" customWidth="1"/>
    <col min="3" max="3" width="20.59765625" style="2" customWidth="1"/>
    <col min="4" max="16384" width="9.09765625" style="2"/>
  </cols>
  <sheetData>
    <row r="1" spans="1:3">
      <c r="A1" s="3"/>
      <c r="B1" s="4"/>
      <c r="C1" s="4"/>
    </row>
    <row r="2" spans="1:3">
      <c r="A2" s="3"/>
      <c r="B2" s="234"/>
      <c r="C2" s="235"/>
    </row>
    <row r="3" spans="1:3">
      <c r="A3" s="3"/>
      <c r="B3" s="236"/>
      <c r="C3" s="237"/>
    </row>
    <row r="4" spans="1:3">
      <c r="A4" s="3"/>
      <c r="B4" s="238"/>
      <c r="C4" s="239"/>
    </row>
    <row r="5" spans="1:3">
      <c r="A5" s="3"/>
      <c r="B5" s="3"/>
      <c r="C5" s="3"/>
    </row>
    <row r="6" spans="1:3" ht="15.6">
      <c r="A6" s="3"/>
      <c r="B6" s="5" t="s">
        <v>71</v>
      </c>
      <c r="C6" s="6" t="s">
        <v>72</v>
      </c>
    </row>
    <row r="7" spans="1:3" ht="15.6">
      <c r="A7" s="7"/>
      <c r="B7" s="8"/>
      <c r="C7" s="9"/>
    </row>
    <row r="8" spans="1:3" ht="15.6">
      <c r="A8" s="10" t="s">
        <v>73</v>
      </c>
      <c r="B8" s="11" t="s">
        <v>73</v>
      </c>
      <c r="C8" s="12">
        <v>32</v>
      </c>
    </row>
    <row r="9" spans="1:3" ht="15.6">
      <c r="A9" s="10" t="s">
        <v>74</v>
      </c>
      <c r="B9" s="11" t="s">
        <v>75</v>
      </c>
      <c r="C9" s="12">
        <v>30</v>
      </c>
    </row>
    <row r="10" spans="1:3" ht="15.6">
      <c r="A10" s="13"/>
      <c r="B10" s="14"/>
      <c r="C10" s="15"/>
    </row>
    <row r="11" spans="1:3">
      <c r="A11" s="3"/>
      <c r="B11" s="3"/>
      <c r="C11" s="3"/>
    </row>
    <row r="12" spans="1:3">
      <c r="A12" s="16" t="s">
        <v>76</v>
      </c>
      <c r="B12" s="17">
        <v>0</v>
      </c>
      <c r="C12" s="3"/>
    </row>
    <row r="13" spans="1:3">
      <c r="A13" s="3"/>
      <c r="B13" s="3"/>
      <c r="C13" s="3"/>
    </row>
    <row r="14" spans="1:3" ht="15.6">
      <c r="A14" s="3"/>
      <c r="B14" s="232" t="s">
        <v>23</v>
      </c>
      <c r="C14" s="233"/>
    </row>
    <row r="15" spans="1:3" ht="15.6">
      <c r="A15" s="18" t="s">
        <v>77</v>
      </c>
      <c r="B15" s="19" t="s">
        <v>78</v>
      </c>
      <c r="C15" s="20">
        <v>0</v>
      </c>
    </row>
    <row r="16" spans="1:3" ht="15.6">
      <c r="A16" s="21" t="s">
        <v>79</v>
      </c>
      <c r="B16" s="22" t="s">
        <v>56</v>
      </c>
      <c r="C16" s="23">
        <v>0.05</v>
      </c>
    </row>
    <row r="17" spans="1:3" ht="15.6">
      <c r="A17" s="21" t="s">
        <v>80</v>
      </c>
      <c r="B17" s="22" t="s">
        <v>50</v>
      </c>
      <c r="C17" s="23">
        <v>0.1</v>
      </c>
    </row>
    <row r="18" spans="1:3" ht="15.6">
      <c r="A18" s="21" t="s">
        <v>81</v>
      </c>
      <c r="B18" s="22" t="s">
        <v>82</v>
      </c>
      <c r="C18" s="23">
        <v>0.1</v>
      </c>
    </row>
    <row r="19" spans="1:3" ht="15.6">
      <c r="A19" s="21" t="s">
        <v>83</v>
      </c>
      <c r="B19" s="22" t="s">
        <v>84</v>
      </c>
      <c r="C19" s="23">
        <v>0.1</v>
      </c>
    </row>
    <row r="20" spans="1:3" ht="15.6">
      <c r="A20" s="21" t="s">
        <v>85</v>
      </c>
      <c r="B20" s="22" t="s">
        <v>37</v>
      </c>
      <c r="C20" s="23">
        <v>0</v>
      </c>
    </row>
    <row r="21" spans="1:3" ht="15.6">
      <c r="A21" s="21" t="s">
        <v>86</v>
      </c>
      <c r="B21" s="22" t="s">
        <v>87</v>
      </c>
      <c r="C21" s="23">
        <v>0</v>
      </c>
    </row>
    <row r="22" spans="1:3" ht="15.6">
      <c r="A22" s="21" t="s">
        <v>88</v>
      </c>
      <c r="B22" s="22" t="s">
        <v>89</v>
      </c>
      <c r="C22" s="23">
        <v>0</v>
      </c>
    </row>
    <row r="23" spans="1:3" ht="15.6">
      <c r="A23" s="21" t="s">
        <v>90</v>
      </c>
      <c r="B23" s="22" t="s">
        <v>91</v>
      </c>
      <c r="C23" s="23">
        <v>0</v>
      </c>
    </row>
    <row r="24" spans="1:3" ht="15.6">
      <c r="A24" s="21" t="s">
        <v>92</v>
      </c>
      <c r="B24" s="22" t="s">
        <v>93</v>
      </c>
      <c r="C24" s="23">
        <v>0</v>
      </c>
    </row>
    <row r="25" spans="1:3" ht="15.6">
      <c r="A25" s="21" t="s">
        <v>94</v>
      </c>
      <c r="B25" s="22" t="s">
        <v>95</v>
      </c>
      <c r="C25" s="23">
        <v>0.1</v>
      </c>
    </row>
    <row r="26" spans="1:3" ht="15.6">
      <c r="A26" s="21" t="s">
        <v>96</v>
      </c>
      <c r="B26" s="22" t="s">
        <v>97</v>
      </c>
      <c r="C26" s="23">
        <v>0.1</v>
      </c>
    </row>
    <row r="27" spans="1:3" ht="15.6">
      <c r="A27" s="21" t="s">
        <v>98</v>
      </c>
      <c r="B27" s="22" t="s">
        <v>99</v>
      </c>
      <c r="C27" s="23">
        <v>0</v>
      </c>
    </row>
    <row r="28" spans="1:3" ht="15.6">
      <c r="A28" s="21" t="s">
        <v>100</v>
      </c>
      <c r="B28" s="22" t="s">
        <v>101</v>
      </c>
      <c r="C28" s="23">
        <v>0</v>
      </c>
    </row>
    <row r="29" spans="1:3" ht="15.6">
      <c r="A29" s="21" t="s">
        <v>102</v>
      </c>
      <c r="B29" s="22" t="s">
        <v>102</v>
      </c>
      <c r="C29" s="23">
        <v>0.1</v>
      </c>
    </row>
    <row r="30" spans="1:3" ht="15.6">
      <c r="A30" s="21" t="s">
        <v>103</v>
      </c>
      <c r="B30" s="22" t="s">
        <v>104</v>
      </c>
      <c r="C30" s="23">
        <v>0</v>
      </c>
    </row>
    <row r="31" spans="1:3" ht="15.6">
      <c r="A31" s="21" t="s">
        <v>105</v>
      </c>
      <c r="B31" s="22" t="s">
        <v>106</v>
      </c>
      <c r="C31" s="23">
        <v>0</v>
      </c>
    </row>
    <row r="32" spans="1:3" ht="15.6">
      <c r="A32" s="21" t="s">
        <v>107</v>
      </c>
      <c r="B32" s="22" t="s">
        <v>108</v>
      </c>
      <c r="C32" s="23">
        <v>0</v>
      </c>
    </row>
    <row r="33" spans="1:3" ht="15.6">
      <c r="A33" s="21" t="s">
        <v>98</v>
      </c>
      <c r="B33" s="22" t="s">
        <v>109</v>
      </c>
      <c r="C33" s="23">
        <v>0</v>
      </c>
    </row>
    <row r="34" spans="1:3" ht="15.6">
      <c r="A34" s="21" t="s">
        <v>110</v>
      </c>
      <c r="B34" s="22" t="s">
        <v>111</v>
      </c>
      <c r="C34" s="23">
        <v>0</v>
      </c>
    </row>
    <row r="35" spans="1:3" ht="15.6">
      <c r="A35" s="21" t="s">
        <v>112</v>
      </c>
      <c r="B35" s="22" t="s">
        <v>113</v>
      </c>
      <c r="C35" s="23">
        <v>0</v>
      </c>
    </row>
    <row r="36" spans="1:3" ht="15.6">
      <c r="A36" s="21" t="s">
        <v>114</v>
      </c>
      <c r="B36" s="22" t="s">
        <v>115</v>
      </c>
      <c r="C36" s="23">
        <v>0.1</v>
      </c>
    </row>
    <row r="37" spans="1:3" ht="15.6">
      <c r="A37" s="24" t="s">
        <v>116</v>
      </c>
      <c r="B37" s="25" t="s">
        <v>116</v>
      </c>
      <c r="C37" s="26">
        <v>0</v>
      </c>
    </row>
  </sheetData>
  <mergeCells count="2">
    <mergeCell ref="B14:C14"/>
    <mergeCell ref="B2:C4"/>
  </mergeCells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4CA74B72-DF32-47A9-8C07-934E4D41A31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General Summary</vt:lpstr>
      <vt:lpstr>Takeoff Breakdown</vt:lpstr>
      <vt:lpstr>LABOR SHEET</vt:lpstr>
      <vt:lpstr>'General Summary'!Print_Area</vt:lpstr>
      <vt:lpstr>'Takeoff Breakdown'!Print_Area</vt:lpstr>
      <vt:lpstr>'Takeoff Breakdown'!Print_Titles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Mfbzone</dc:creator>
  <cp:lastModifiedBy>waseem ijaz</cp:lastModifiedBy>
  <cp:lastPrinted>2023-01-11T20:23:00Z</cp:lastPrinted>
  <dcterms:created xsi:type="dcterms:W3CDTF">2016-03-30T11:57:00Z</dcterms:created>
  <dcterms:modified xsi:type="dcterms:W3CDTF">2026-07-29T19:50:34Z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{4CA74B72-DF32-47A9-8C07-934E4D41A31F}</vt:lpwstr>
  </property>
  <property fmtid="{D5CDD505-2E9C-101B-9397-08002B2CF9AE}" pid="6" name="ICV">
    <vt:lpwstr>EC1FCEACD50048F7BE22E171269F4281_12</vt:lpwstr>
  </property>
  <property fmtid="{D5CDD505-2E9C-101B-9397-08002B2CF9AE}" pid="7" name="KSOProductBuildVer">
    <vt:lpwstr>1033-12.2.0.19805</vt:lpwstr>
  </property>
</Properties>
</file>