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00" activeTab="1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Breakdown'!$A$17:$AJ$136</definedName>
    <definedName name="_xlnm.Print_Area" localSheetId="0">'General Summary'!$A$1:$N$13</definedName>
    <definedName name="_xlnm.Print_Area" localSheetId="1">'Takeoff Breakdown'!$A$2:$Q$136</definedName>
    <definedName name="_xlnm.Print_Titles" localSheetId="1">'Takeoff Breakdown'!$1:$6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<sst xmlns="http://schemas.openxmlformats.org/spreadsheetml/2006/main" count="329" uniqueCount="174">
  <si>
    <t>GENERAL SUMMARY</t>
  </si>
  <si>
    <t>DIVISION NO.</t>
  </si>
  <si>
    <t>DESCRIPTION</t>
  </si>
  <si>
    <t>TOTAL DIV. COST</t>
  </si>
  <si>
    <t>General Requirments</t>
  </si>
  <si>
    <t>Earthwork</t>
  </si>
  <si>
    <t>Utilities</t>
  </si>
  <si>
    <t>TOTAL TRADE COST</t>
  </si>
  <si>
    <t>CONTINGENCY</t>
  </si>
  <si>
    <t>OVERHEAD AND PROFIT (10%)</t>
  </si>
  <si>
    <t>TAX (6%)</t>
  </si>
  <si>
    <t>PERFORMANCE AND PAYMENT BONDS</t>
  </si>
  <si>
    <t>TOTAL BASEBID</t>
  </si>
  <si>
    <t>DETAILED BREAKDOWN OF ITEMS</t>
  </si>
  <si>
    <t>Project Name</t>
  </si>
  <si>
    <t>CHICK-FIL-A  05407</t>
  </si>
  <si>
    <t>Project Address</t>
  </si>
  <si>
    <t>1000 Floyd Drive Charleston, SC 29414</t>
  </si>
  <si>
    <t>Scope:</t>
  </si>
  <si>
    <t>Site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</si>
  <si>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</si>
  <si>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</si>
  <si>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</si>
  <si>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</si>
  <si>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</si>
  <si>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</si>
  <si>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</si>
  <si>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</si>
  <si>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</si>
  <si>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</si>
  <si>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</si>
  <si>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</si>
  <si>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</si>
  <si>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</si>
  <si>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</si>
  <si>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</si>
  <si>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</si>
  <si>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</si>
  <si>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</si>
  <si>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</si>
  <si>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</si>
  <si>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</si>
  <si>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</si>
  <si>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</si>
  <si>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</si>
  <si>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</si>
  <si>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31- EARTHWORK</t>
  </si>
  <si>
    <t>EROSION CONTROL</t>
  </si>
  <si>
    <t>Filling of Existing Wetland Area</t>
  </si>
  <si>
    <t>SF</t>
  </si>
  <si>
    <t>Silt Fence Stone Outlet</t>
  </si>
  <si>
    <t>Temporary Gravel Construction Entrance</t>
  </si>
  <si>
    <t>Temporary Soil Containment Area</t>
  </si>
  <si>
    <t>Reinforced Erosion Control Silt Fence</t>
  </si>
  <si>
    <t>LF</t>
  </si>
  <si>
    <t>Sediment Tubes</t>
  </si>
  <si>
    <t>Silt Fence around Temporary Top Soil</t>
  </si>
  <si>
    <t>Temporary Berm</t>
  </si>
  <si>
    <t>Tree Protection Fence</t>
  </si>
  <si>
    <t>DIVISION 33- UTILITIES</t>
  </si>
  <si>
    <t>DRAINAGE UTILITIES</t>
  </si>
  <si>
    <t>Canopy Drain Pipe End &amp; Headwall</t>
  </si>
  <si>
    <t>EA</t>
  </si>
  <si>
    <t>Drainage Flume</t>
  </si>
  <si>
    <t>63</t>
  </si>
  <si>
    <t>Drainage Flume With Rip Rap</t>
  </si>
  <si>
    <t>54</t>
  </si>
  <si>
    <t>Rip Rap</t>
  </si>
  <si>
    <t>180</t>
  </si>
  <si>
    <t>Stormwater Detention Pond</t>
  </si>
  <si>
    <t>7006</t>
  </si>
  <si>
    <t>Underground Detention With 246 Chambers, Volume = 24290 CF, &amp; 6" Perimeter Underdrain Line</t>
  </si>
  <si>
    <t>10388</t>
  </si>
  <si>
    <t>24" Wide Concrete Drainage Flume</t>
  </si>
  <si>
    <t>Excavation</t>
  </si>
  <si>
    <t>CY</t>
  </si>
  <si>
    <t>Backfill</t>
  </si>
  <si>
    <t>SEWER &amp; DRAIN UTILITIES</t>
  </si>
  <si>
    <t>1'-6" Wide Stone Inlet Protection</t>
  </si>
  <si>
    <t>4" PVC SCH40 Canopy Drain Line</t>
  </si>
  <si>
    <t>4" PVC SCH40 Roof Drain</t>
  </si>
  <si>
    <t>4" PVC Sewer Line</t>
  </si>
  <si>
    <t>6" PVC Sewer Line</t>
  </si>
  <si>
    <t>6" Under Drain Line</t>
  </si>
  <si>
    <t>8" PVC SCH40 Roof Drain</t>
  </si>
  <si>
    <t>8" PVC SCH40 Sewer Line</t>
  </si>
  <si>
    <t>10" PVC SCH40 Sewer Line</t>
  </si>
  <si>
    <t>15" HP Drainage Pipe -( By Others )</t>
  </si>
  <si>
    <t>15" RCP Pipe</t>
  </si>
  <si>
    <t>18" RCP Pipe</t>
  </si>
  <si>
    <t>24" RCP Pipe</t>
  </si>
  <si>
    <t>WATER UTILITIES</t>
  </si>
  <si>
    <t>1-1/2" Type K Copper Water Line</t>
  </si>
  <si>
    <t>3/4" Type K Copper Water Line</t>
  </si>
  <si>
    <t>4" DIP Fire Sprinkler Water Line</t>
  </si>
  <si>
    <t>VALVES &amp; FITTINGS</t>
  </si>
  <si>
    <t>4" Gate Valve</t>
  </si>
  <si>
    <t>4" Post Indicator</t>
  </si>
  <si>
    <t>1</t>
  </si>
  <si>
    <t>4" Tapping Valve</t>
  </si>
  <si>
    <t>6" CWS Cleanout</t>
  </si>
  <si>
    <t>12" X 4" Tapping Sleeve</t>
  </si>
  <si>
    <t>Thrust Block</t>
  </si>
  <si>
    <t>STRUCTURES &amp; ACCESSORIES</t>
  </si>
  <si>
    <t>1-1/2" Double Check Valve Preventer Assembly &amp; Hot Box Enclosure</t>
  </si>
  <si>
    <t>1" Reduced Pressure Backflow Preventer Assembly &amp; Hot Box Enclosure</t>
  </si>
  <si>
    <t>1-1/2" Water Meter</t>
  </si>
  <si>
    <t>1" Water Meter</t>
  </si>
  <si>
    <t>24" RCP Pipe Connection</t>
  </si>
  <si>
    <t>Cleanout</t>
  </si>
  <si>
    <t>Drop Inlet, T.E: 16.00, I.E: 10.50</t>
  </si>
  <si>
    <t>Drop Inlet, T.E: 16.00, I.E: 10.65</t>
  </si>
  <si>
    <t>Drop Inlet, T.E: 16.00, I.E: 10.80</t>
  </si>
  <si>
    <t>Drainage Structure, T.E: 15.50, I.E: 10.28 -( By Others )</t>
  </si>
  <si>
    <t>Drainage Structure, T.E: 15.50, I.E: 11.65</t>
  </si>
  <si>
    <t>Junction Box, T.E: 16.80, I.E: 11.00</t>
  </si>
  <si>
    <t>Junction Box, T.E: 16.85, I.E: 10.50</t>
  </si>
  <si>
    <t>Junction Box, T.E: 16.90, I.E: 10.50</t>
  </si>
  <si>
    <t>Junction Box, T.E: 17.00, I.E: 11.00</t>
  </si>
  <si>
    <t>Non-Freeze Post Hydrant</t>
  </si>
  <si>
    <t>Outlet Control Structure, T.E: 16.00, I.E: 10.50</t>
  </si>
  <si>
    <t>Patio Inlet, T.E: 16.80, I.E: 12.50</t>
  </si>
  <si>
    <t>Patio Inlet, T.E: 16.80, I.E: 12.75</t>
  </si>
  <si>
    <t>Patio Inlet, T.E: 16.80, I.E: 13.00</t>
  </si>
  <si>
    <t>Relocate Existing Fire Hydrant to New Location</t>
  </si>
  <si>
    <t>2000 Gallon Capacity Grease Trap</t>
  </si>
  <si>
    <t>Two Way Cleanout</t>
  </si>
  <si>
    <t>V-Notch Wier, I.E: 13.00</t>
  </si>
  <si>
    <t>TOTAL AMOUNT</t>
  </si>
  <si>
    <t>CONTIGENCIES (5%)</t>
  </si>
  <si>
    <t>Labor Type</t>
  </si>
  <si>
    <t>Labor Rate</t>
  </si>
  <si>
    <t>Q14C</t>
  </si>
  <si>
    <t>Exterior Improvement</t>
  </si>
  <si>
    <t>B15S</t>
  </si>
  <si>
    <t>Manhour Increase Factor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</si>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</sst>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(&quot;$&quot;* #,##0_);_(&quot;$&quot;* \(#,##0\);_(&quot;$&quot;* &quot;-&quot;??_);_(@_)"/>
    <numFmt numFmtId="179" formatCode="000000"/>
    <numFmt numFmtId="180" formatCode="0.000"/>
    <numFmt numFmtId="181" formatCode="0.0"/>
    <numFmt numFmtId="182" formatCode="_(&quot;$&quot;* #,##0.0_);_(&quot;$&quot;* \(#,##0.0\);_(&quot;$&quot;* &quot;-&quot;??_);_(@_)"/>
    <numFmt numFmtId="183" formatCode="[$-409]d\-mmm\-yy;@"/>
    <numFmt numFmtId="184" formatCode="0.0%"/>
    <numFmt numFmtId="185" formatCode="_-[$$-409]* #,##0.00_ ;_-[$$-409]* \-#,##0.00\ ;_-[$$-409]* &quot;-&quot;??_ ;_-@_ "/>
    <numFmt numFmtId="186" formatCode="_-* #,##0.00_-;\-* #,##0.00_-;_-* &quot;-&quot;??_-;_-@_-"/>
  </numFmts>
  <fonts count="58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rgb="FF000000"/>
      <name val="Calibri"/>
      <charset val="134"/>
    </font>
    <font>
      <b/>
      <sz val="12"/>
      <color indexed="8"/>
      <name val="Calibri"/>
      <charset val="134"/>
    </font>
    <font>
      <b/>
      <sz val="12"/>
      <color indexed="9"/>
      <name val="Calibri"/>
      <charset val="134"/>
    </font>
    <font>
      <u/>
      <sz val="12"/>
      <color indexed="10"/>
      <name val="Calibri"/>
      <charset val="134"/>
    </font>
    <font>
      <sz val="12"/>
      <color rgb="FF0C0C0C"/>
      <name val="Calibri"/>
      <charset val="134"/>
    </font>
    <font>
      <b/>
      <sz val="12"/>
      <color theme="6"/>
      <name val="Calibri"/>
      <charset val="134"/>
    </font>
    <font>
      <b/>
      <sz val="12"/>
      <name val="Calibri"/>
      <charset val="134"/>
    </font>
    <font>
      <b/>
      <sz val="12"/>
      <color rgb="FF0C0C0C"/>
      <name val="Calibri"/>
      <charset val="134"/>
    </font>
    <font>
      <b/>
      <sz val="11"/>
      <color rgb="FF000000"/>
      <name val="Calibri"/>
      <charset val="134"/>
    </font>
    <font>
      <sz val="16"/>
      <color rgb="FFFFFFFF"/>
      <name val="Times New Roman"/>
      <charset val="134"/>
    </font>
    <font>
      <b/>
      <sz val="14"/>
      <color theme="1"/>
      <name val="Times New Roman"/>
      <charset val="134"/>
    </font>
    <font>
      <b/>
      <sz val="12"/>
      <color rgb="FF0000B3"/>
      <name val="Times New Roman"/>
      <charset val="134"/>
    </font>
    <font>
      <sz val="14"/>
      <color rgb="FFFFFFFF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u/>
      <sz val="11"/>
      <color rgb="FF0000FF"/>
      <name val="Tw Cen MT"/>
      <charset val="0"/>
      <scheme val="minor"/>
    </font>
    <font>
      <u/>
      <sz val="11"/>
      <color rgb="FF800080"/>
      <name val="Tw Cen MT"/>
      <charset val="0"/>
      <scheme val="minor"/>
    </font>
    <font>
      <sz val="11"/>
      <color rgb="FFFF0000"/>
      <name val="Tw Cen MT"/>
      <charset val="0"/>
      <scheme val="minor"/>
    </font>
    <font>
      <b/>
      <sz val="18"/>
      <color theme="3"/>
      <name val="Tw Cen MT"/>
      <charset val="134"/>
      <scheme val="minor"/>
    </font>
    <font>
      <i/>
      <sz val="11"/>
      <color rgb="FF7F7F7F"/>
      <name val="Tw Cen MT"/>
      <charset val="0"/>
      <scheme val="minor"/>
    </font>
    <font>
      <b/>
      <sz val="15"/>
      <color theme="3"/>
      <name val="Tw Cen MT"/>
      <charset val="134"/>
      <scheme val="minor"/>
    </font>
    <font>
      <b/>
      <sz val="13"/>
      <color theme="3"/>
      <name val="Tw Cen MT"/>
      <charset val="134"/>
      <scheme val="minor"/>
    </font>
    <font>
      <b/>
      <sz val="11"/>
      <color theme="3"/>
      <name val="Tw Cen MT"/>
      <charset val="134"/>
      <scheme val="minor"/>
    </font>
    <font>
      <sz val="11"/>
      <color rgb="FF3F3F76"/>
      <name val="Tw Cen MT"/>
      <charset val="0"/>
      <scheme val="minor"/>
    </font>
    <font>
      <b/>
      <sz val="11"/>
      <color rgb="FF3F3F3F"/>
      <name val="Tw Cen MT"/>
      <charset val="0"/>
      <scheme val="minor"/>
    </font>
    <font>
      <b/>
      <sz val="11"/>
      <color rgb="FFFA7D00"/>
      <name val="Tw Cen MT"/>
      <charset val="0"/>
      <scheme val="minor"/>
    </font>
    <font>
      <b/>
      <sz val="11"/>
      <color rgb="FFFFFFFF"/>
      <name val="Tw Cen MT"/>
      <charset val="0"/>
      <scheme val="minor"/>
    </font>
    <font>
      <sz val="11"/>
      <color rgb="FFFA7D00"/>
      <name val="Tw Cen MT"/>
      <charset val="0"/>
      <scheme val="minor"/>
    </font>
    <font>
      <b/>
      <sz val="11"/>
      <color theme="1"/>
      <name val="Tw Cen MT"/>
      <charset val="0"/>
      <scheme val="minor"/>
    </font>
    <font>
      <sz val="11"/>
      <color rgb="FF006100"/>
      <name val="Tw Cen MT"/>
      <charset val="0"/>
      <scheme val="minor"/>
    </font>
    <font>
      <sz val="11"/>
      <color rgb="FF9C0006"/>
      <name val="Tw Cen MT"/>
      <charset val="0"/>
      <scheme val="minor"/>
    </font>
    <font>
      <sz val="11"/>
      <color rgb="FF9C6500"/>
      <name val="Tw Cen MT"/>
      <charset val="0"/>
      <scheme val="minor"/>
    </font>
    <font>
      <sz val="11"/>
      <color theme="0"/>
      <name val="Tw Cen MT"/>
      <charset val="0"/>
      <scheme val="minor"/>
    </font>
    <font>
      <sz val="11"/>
      <color theme="1"/>
      <name val="Tw Cen MT"/>
      <charset val="0"/>
      <scheme val="minor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15" borderId="39" applyNumberFormat="0" applyFont="0" applyAlignment="0" applyProtection="0"/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2" fillId="0" borderId="40" applyNumberFormat="0" applyFill="0" applyAlignment="0" applyProtection="0">
      <alignment vertical="center"/>
    </xf>
    <xf numFmtId="0" fontId="43" fillId="0" borderId="4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16" borderId="42" applyNumberFormat="0" applyAlignment="0" applyProtection="0">
      <alignment vertical="center"/>
    </xf>
    <xf numFmtId="0" fontId="45" fillId="17" borderId="43" applyNumberFormat="0" applyAlignment="0" applyProtection="0">
      <alignment vertical="center"/>
    </xf>
    <xf numFmtId="0" fontId="46" fillId="17" borderId="42" applyNumberFormat="0" applyAlignment="0" applyProtection="0">
      <alignment vertical="center"/>
    </xf>
    <xf numFmtId="0" fontId="47" fillId="18" borderId="44" applyNumberFormat="0" applyAlignment="0" applyProtection="0">
      <alignment vertical="center"/>
    </xf>
    <xf numFmtId="0" fontId="48" fillId="0" borderId="45" applyNumberFormat="0" applyFill="0" applyAlignment="0" applyProtection="0">
      <alignment vertical="center"/>
    </xf>
    <xf numFmtId="0" fontId="49" fillId="0" borderId="46" applyNumberFormat="0" applyFill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0" fillId="0" borderId="0"/>
    <xf numFmtId="0" fontId="55" fillId="0" borderId="0"/>
    <xf numFmtId="0" fontId="56" fillId="0" borderId="0">
      <protection locked="0"/>
    </xf>
    <xf numFmtId="9" fontId="55" fillId="0" borderId="0" applyFont="0" applyFill="0" applyBorder="0" applyAlignment="0" applyProtection="0"/>
    <xf numFmtId="9" fontId="0" fillId="0" borderId="0" applyFont="0" applyFill="0" applyBorder="0" applyAlignment="0" applyProtection="0"/>
    <xf numFmtId="1" fontId="57" fillId="2" borderId="15">
      <alignment horizontal="center" vertical="center"/>
    </xf>
  </cellStyleXfs>
  <cellXfs count="213">
    <xf numFmtId="0" fontId="0" fillId="0" borderId="0" xfId="0"/>
    <xf numFmtId="0" fontId="1" fillId="2" borderId="0" xfId="52" applyFont="1" applyFill="1"/>
    <xf numFmtId="0" fontId="2" fillId="2" borderId="0" xfId="52" applyFont="1" applyFill="1"/>
    <xf numFmtId="0" fontId="3" fillId="2" borderId="0" xfId="52" applyFont="1" applyFill="1"/>
    <xf numFmtId="0" fontId="4" fillId="2" borderId="0" xfId="52" applyFont="1" applyFill="1"/>
    <xf numFmtId="0" fontId="3" fillId="3" borderId="1" xfId="52" applyFont="1" applyFill="1" applyBorder="1" applyAlignment="1">
      <alignment horizontal="left" vertical="top" wrapText="1"/>
    </xf>
    <xf numFmtId="0" fontId="3" fillId="3" borderId="2" xfId="52" applyFont="1" applyFill="1" applyBorder="1" applyAlignment="1">
      <alignment horizontal="left" vertical="top" wrapText="1"/>
    </xf>
    <xf numFmtId="0" fontId="3" fillId="3" borderId="3" xfId="52" applyFont="1" applyFill="1" applyBorder="1" applyAlignment="1">
      <alignment horizontal="left" vertical="top" wrapText="1"/>
    </xf>
    <xf numFmtId="0" fontId="3" fillId="3" borderId="4" xfId="52" applyFont="1" applyFill="1" applyBorder="1" applyAlignment="1">
      <alignment horizontal="left" vertical="top" wrapText="1"/>
    </xf>
    <xf numFmtId="0" fontId="3" fillId="3" borderId="5" xfId="52" applyFont="1" applyFill="1" applyBorder="1" applyAlignment="1">
      <alignment horizontal="left" vertical="top" wrapText="1"/>
    </xf>
    <xf numFmtId="0" fontId="3" fillId="3" borderId="6" xfId="52" applyFont="1" applyFill="1" applyBorder="1" applyAlignment="1">
      <alignment horizontal="left" vertical="top" wrapText="1"/>
    </xf>
    <xf numFmtId="0" fontId="5" fillId="3" borderId="7" xfId="52" applyFont="1" applyFill="1" applyBorder="1" applyAlignment="1">
      <alignment horizontal="center"/>
    </xf>
    <xf numFmtId="0" fontId="5" fillId="3" borderId="8" xfId="52" applyFont="1" applyFill="1" applyBorder="1" applyAlignment="1">
      <alignment horizontal="center"/>
    </xf>
    <xf numFmtId="0" fontId="3" fillId="4" borderId="1" xfId="52" applyFont="1" applyFill="1" applyBorder="1" applyAlignment="1">
      <alignment horizontal="right"/>
    </xf>
    <xf numFmtId="0" fontId="5" fillId="4" borderId="9" xfId="52" applyFont="1" applyFill="1" applyBorder="1"/>
    <xf numFmtId="44" fontId="5" fillId="4" borderId="2" xfId="51" applyFont="1" applyFill="1" applyBorder="1"/>
    <xf numFmtId="0" fontId="3" fillId="4" borderId="3" xfId="52" applyFont="1" applyFill="1" applyBorder="1" applyAlignment="1">
      <alignment horizontal="right"/>
    </xf>
    <xf numFmtId="0" fontId="5" fillId="4" borderId="0" xfId="52" applyFont="1" applyFill="1"/>
    <xf numFmtId="44" fontId="5" fillId="4" borderId="4" xfId="51" applyFont="1" applyFill="1" applyBorder="1"/>
    <xf numFmtId="0" fontId="3" fillId="4" borderId="5" xfId="52" applyFont="1" applyFill="1" applyBorder="1" applyAlignment="1">
      <alignment horizontal="right"/>
    </xf>
    <xf numFmtId="0" fontId="5" fillId="4" borderId="10" xfId="52" applyFont="1" applyFill="1" applyBorder="1"/>
    <xf numFmtId="178" fontId="5" fillId="4" borderId="6" xfId="51" applyNumberFormat="1" applyFont="1" applyFill="1" applyBorder="1"/>
    <xf numFmtId="0" fontId="3" fillId="3" borderId="7" xfId="52" applyFont="1" applyFill="1" applyBorder="1" applyAlignment="1">
      <alignment horizontal="right"/>
    </xf>
    <xf numFmtId="9" fontId="3" fillId="3" borderId="8" xfId="56" applyFont="1" applyFill="1" applyBorder="1"/>
    <xf numFmtId="0" fontId="5" fillId="3" borderId="1" xfId="52" applyFont="1" applyFill="1" applyBorder="1" applyAlignment="1">
      <alignment horizontal="center"/>
    </xf>
    <xf numFmtId="0" fontId="5" fillId="3" borderId="2" xfId="52" applyFont="1" applyFill="1" applyBorder="1" applyAlignment="1">
      <alignment horizontal="center"/>
    </xf>
    <xf numFmtId="0" fontId="5" fillId="5" borderId="1" xfId="52" applyFont="1" applyFill="1" applyBorder="1" applyAlignment="1">
      <alignment horizontal="right"/>
    </xf>
    <xf numFmtId="0" fontId="5" fillId="5" borderId="9" xfId="52" applyFont="1" applyFill="1" applyBorder="1"/>
    <xf numFmtId="9" fontId="5" fillId="5" borderId="2" xfId="56" applyFont="1" applyFill="1" applyBorder="1"/>
    <xf numFmtId="0" fontId="5" fillId="5" borderId="3" xfId="52" applyFont="1" applyFill="1" applyBorder="1"/>
    <xf numFmtId="0" fontId="5" fillId="5" borderId="0" xfId="52" applyFont="1" applyFill="1"/>
    <xf numFmtId="9" fontId="5" fillId="5" borderId="4" xfId="56" applyFont="1" applyFill="1" applyBorder="1"/>
    <xf numFmtId="0" fontId="5" fillId="5" borderId="5" xfId="52" applyFont="1" applyFill="1" applyBorder="1"/>
    <xf numFmtId="0" fontId="5" fillId="5" borderId="10" xfId="52" applyFont="1" applyFill="1" applyBorder="1"/>
    <xf numFmtId="9" fontId="5" fillId="5" borderId="6" xfId="56" applyFont="1" applyFill="1" applyBorder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10" fillId="0" borderId="9" xfId="0" applyFont="1" applyBorder="1" applyAlignment="1">
      <alignment horizontal="left" wrapText="1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3" fontId="10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3" fontId="14" fillId="2" borderId="0" xfId="0" applyNumberFormat="1" applyFont="1" applyFill="1" applyAlignment="1">
      <alignment horizontal="left" vertical="center" wrapText="1"/>
    </xf>
    <xf numFmtId="179" fontId="15" fillId="8" borderId="12" xfId="0" applyNumberFormat="1" applyFont="1" applyFill="1" applyBorder="1" applyAlignment="1">
      <alignment horizontal="center" vertical="center" wrapText="1"/>
    </xf>
    <xf numFmtId="179" fontId="15" fillId="8" borderId="13" xfId="0" applyNumberFormat="1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left" vertical="center" wrapText="1"/>
    </xf>
    <xf numFmtId="179" fontId="17" fillId="9" borderId="14" xfId="0" applyNumberFormat="1" applyFont="1" applyFill="1" applyBorder="1" applyAlignment="1">
      <alignment horizontal="center" vertical="center" wrapText="1"/>
    </xf>
    <xf numFmtId="179" fontId="17" fillId="9" borderId="15" xfId="0" applyNumberFormat="1" applyFont="1" applyFill="1" applyBorder="1" applyAlignment="1">
      <alignment horizontal="center" vertical="center" wrapText="1"/>
    </xf>
    <xf numFmtId="179" fontId="15" fillId="8" borderId="15" xfId="0" applyNumberFormat="1" applyFont="1" applyFill="1" applyBorder="1" applyAlignment="1">
      <alignment horizontal="center" vertical="center" wrapText="1"/>
    </xf>
    <xf numFmtId="0" fontId="18" fillId="10" borderId="15" xfId="54" applyFont="1" applyFill="1" applyBorder="1" applyProtection="1"/>
    <xf numFmtId="1" fontId="11" fillId="2" borderId="12" xfId="8" applyNumberFormat="1" applyFont="1" applyFill="1" applyBorder="1" applyAlignment="1">
      <alignment horizontal="center" vertical="center"/>
    </xf>
    <xf numFmtId="1" fontId="11" fillId="2" borderId="16" xfId="8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9" fontId="6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11" fillId="2" borderId="14" xfId="8" applyNumberFormat="1" applyFont="1" applyFill="1" applyBorder="1" applyAlignment="1">
      <alignment horizontal="center" vertical="center"/>
    </xf>
    <xf numFmtId="1" fontId="11" fillId="2" borderId="17" xfId="8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9" fontId="6" fillId="0" borderId="15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11" fillId="2" borderId="15" xfId="8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9" fillId="0" borderId="20" xfId="0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179" fontId="17" fillId="9" borderId="17" xfId="0" applyNumberFormat="1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vertical="center" wrapText="1"/>
    </xf>
    <xf numFmtId="1" fontId="6" fillId="0" borderId="17" xfId="0" applyNumberFormat="1" applyFont="1" applyBorder="1" applyAlignment="1">
      <alignment horizontal="center" vertical="center"/>
    </xf>
    <xf numFmtId="0" fontId="19" fillId="10" borderId="15" xfId="0" applyFont="1" applyFill="1" applyBorder="1"/>
    <xf numFmtId="0" fontId="7" fillId="0" borderId="15" xfId="0" applyFont="1" applyBorder="1" applyAlignment="1">
      <alignment vertical="center" wrapText="1"/>
    </xf>
    <xf numFmtId="9" fontId="22" fillId="0" borderId="15" xfId="0" applyNumberFormat="1" applyFont="1" applyBorder="1" applyAlignment="1">
      <alignment horizontal="center" vertical="center"/>
    </xf>
    <xf numFmtId="1" fontId="22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6" fillId="0" borderId="15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180" fontId="8" fillId="0" borderId="15" xfId="0" applyNumberFormat="1" applyFont="1" applyBorder="1" applyAlignment="1">
      <alignment horizontal="center" vertical="center"/>
    </xf>
    <xf numFmtId="181" fontId="8" fillId="0" borderId="15" xfId="0" applyNumberFormat="1" applyFont="1" applyBorder="1" applyAlignment="1">
      <alignment horizontal="center" vertical="center"/>
    </xf>
    <xf numFmtId="44" fontId="6" fillId="0" borderId="15" xfId="2" applyFont="1" applyBorder="1" applyAlignment="1" applyProtection="1">
      <alignment horizontal="center" vertical="center"/>
    </xf>
    <xf numFmtId="182" fontId="6" fillId="0" borderId="15" xfId="0" applyNumberFormat="1" applyFont="1" applyBorder="1" applyAlignment="1">
      <alignment horizontal="left" vertical="center"/>
    </xf>
    <xf numFmtId="180" fontId="8" fillId="0" borderId="18" xfId="0" applyNumberFormat="1" applyFont="1" applyBorder="1" applyAlignment="1">
      <alignment horizontal="center" vertical="center"/>
    </xf>
    <xf numFmtId="181" fontId="8" fillId="0" borderId="18" xfId="0" applyNumberFormat="1" applyFont="1" applyBorder="1" applyAlignment="1">
      <alignment horizontal="center" vertical="center"/>
    </xf>
    <xf numFmtId="44" fontId="6" fillId="0" borderId="18" xfId="2" applyFont="1" applyBorder="1" applyAlignment="1" applyProtection="1">
      <alignment horizontal="center" vertical="center"/>
    </xf>
    <xf numFmtId="182" fontId="6" fillId="0" borderId="18" xfId="0" applyNumberFormat="1" applyFont="1" applyBorder="1" applyAlignment="1">
      <alignment horizontal="left" vertical="center"/>
    </xf>
    <xf numFmtId="44" fontId="12" fillId="0" borderId="21" xfId="2" applyFont="1" applyFill="1" applyBorder="1" applyAlignment="1">
      <alignment horizontal="right" vertical="center"/>
    </xf>
    <xf numFmtId="180" fontId="7" fillId="0" borderId="15" xfId="0" applyNumberFormat="1" applyFont="1" applyBorder="1" applyAlignment="1">
      <alignment horizontal="center" vertical="center"/>
    </xf>
    <xf numFmtId="181" fontId="7" fillId="0" borderId="15" xfId="0" applyNumberFormat="1" applyFont="1" applyBorder="1" applyAlignment="1">
      <alignment horizontal="center" vertical="center"/>
    </xf>
    <xf numFmtId="44" fontId="7" fillId="0" borderId="15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vertical="center"/>
    </xf>
    <xf numFmtId="178" fontId="19" fillId="0" borderId="21" xfId="0" applyNumberFormat="1" applyFont="1" applyBorder="1" applyAlignment="1">
      <alignment horizontal="center" vertical="center"/>
    </xf>
    <xf numFmtId="182" fontId="19" fillId="0" borderId="21" xfId="0" applyNumberFormat="1" applyFont="1" applyBorder="1" applyAlignment="1">
      <alignment vertical="center"/>
    </xf>
    <xf numFmtId="182" fontId="7" fillId="0" borderId="21" xfId="0" applyNumberFormat="1" applyFont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183" fontId="13" fillId="2" borderId="4" xfId="0" applyNumberFormat="1" applyFont="1" applyFill="1" applyBorder="1" applyAlignment="1">
      <alignment horizontal="center" vertical="center" wrapText="1"/>
    </xf>
    <xf numFmtId="179" fontId="15" fillId="8" borderId="23" xfId="0" applyNumberFormat="1" applyFont="1" applyFill="1" applyBorder="1" applyAlignment="1">
      <alignment horizontal="center" vertical="center" wrapText="1"/>
    </xf>
    <xf numFmtId="179" fontId="17" fillId="9" borderId="24" xfId="0" applyNumberFormat="1" applyFont="1" applyFill="1" applyBorder="1" applyAlignment="1">
      <alignment horizontal="center" vertical="center" wrapText="1"/>
    </xf>
    <xf numFmtId="44" fontId="6" fillId="0" borderId="25" xfId="0" applyNumberFormat="1" applyFont="1" applyBorder="1" applyAlignment="1">
      <alignment horizontal="center" vertical="center" wrapText="1"/>
    </xf>
    <xf numFmtId="44" fontId="6" fillId="2" borderId="0" xfId="0" applyNumberFormat="1" applyFont="1" applyFill="1" applyAlignment="1">
      <alignment vertical="center"/>
    </xf>
    <xf numFmtId="44" fontId="6" fillId="0" borderId="26" xfId="0" applyNumberFormat="1" applyFont="1" applyBorder="1" applyAlignment="1">
      <alignment horizontal="center" vertical="center" wrapText="1"/>
    </xf>
    <xf numFmtId="44" fontId="6" fillId="0" borderId="27" xfId="0" applyNumberFormat="1" applyFont="1" applyBorder="1" applyAlignment="1">
      <alignment horizontal="center" vertical="center" wrapText="1"/>
    </xf>
    <xf numFmtId="178" fontId="19" fillId="11" borderId="28" xfId="0" applyNumberFormat="1" applyFont="1" applyFill="1" applyBorder="1" applyAlignment="1">
      <alignment horizontal="center" vertical="center"/>
    </xf>
    <xf numFmtId="44" fontId="6" fillId="0" borderId="0" xfId="0" applyNumberFormat="1" applyFont="1" applyAlignment="1">
      <alignment vertical="center"/>
    </xf>
    <xf numFmtId="0" fontId="12" fillId="0" borderId="29" xfId="0" applyFont="1" applyBorder="1" applyAlignment="1">
      <alignment vertical="center"/>
    </xf>
    <xf numFmtId="0" fontId="7" fillId="0" borderId="0" xfId="0" applyFont="1" applyAlignment="1">
      <alignment horizontal="left"/>
    </xf>
    <xf numFmtId="182" fontId="6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44" fontId="6" fillId="0" borderId="23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8" fillId="12" borderId="14" xfId="0" applyFont="1" applyFill="1" applyBorder="1" applyAlignment="1">
      <alignment horizontal="left" vertical="center"/>
    </xf>
    <xf numFmtId="0" fontId="8" fillId="12" borderId="15" xfId="0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left" vertical="center" wrapText="1"/>
    </xf>
    <xf numFmtId="0" fontId="25" fillId="12" borderId="15" xfId="0" applyFont="1" applyFill="1" applyBorder="1" applyAlignment="1">
      <alignment horizontal="center" vertical="center"/>
    </xf>
    <xf numFmtId="1" fontId="25" fillId="12" borderId="15" xfId="0" applyNumberFormat="1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center"/>
    </xf>
    <xf numFmtId="0" fontId="18" fillId="12" borderId="15" xfId="0" applyFont="1" applyFill="1" applyBorder="1" applyAlignment="1">
      <alignment horizontal="left"/>
    </xf>
    <xf numFmtId="1" fontId="18" fillId="12" borderId="15" xfId="0" applyNumberFormat="1" applyFont="1" applyFill="1" applyBorder="1" applyAlignment="1">
      <alignment horizontal="center" vertical="center"/>
    </xf>
    <xf numFmtId="0" fontId="18" fillId="13" borderId="14" xfId="0" applyFont="1" applyFill="1" applyBorder="1" applyAlignment="1">
      <alignment horizontal="left" vertical="center"/>
    </xf>
    <xf numFmtId="0" fontId="8" fillId="13" borderId="15" xfId="0" applyFont="1" applyFill="1" applyBorder="1" applyAlignment="1">
      <alignment horizontal="center" vertical="center"/>
    </xf>
    <xf numFmtId="0" fontId="18" fillId="13" borderId="15" xfId="0" applyFont="1" applyFill="1" applyBorder="1" applyAlignment="1">
      <alignment horizontal="center"/>
    </xf>
    <xf numFmtId="0" fontId="18" fillId="13" borderId="15" xfId="0" applyFont="1" applyFill="1" applyBorder="1" applyAlignment="1">
      <alignment horizontal="left"/>
    </xf>
    <xf numFmtId="1" fontId="18" fillId="13" borderId="15" xfId="0" applyNumberFormat="1" applyFont="1" applyFill="1" applyBorder="1" applyAlignment="1">
      <alignment horizontal="center" vertical="center"/>
    </xf>
    <xf numFmtId="0" fontId="18" fillId="13" borderId="15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left" vertical="center"/>
    </xf>
    <xf numFmtId="0" fontId="8" fillId="14" borderId="15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/>
    </xf>
    <xf numFmtId="0" fontId="18" fillId="14" borderId="15" xfId="0" applyFont="1" applyFill="1" applyBorder="1" applyAlignment="1">
      <alignment horizontal="left"/>
    </xf>
    <xf numFmtId="1" fontId="18" fillId="14" borderId="15" xfId="0" applyNumberFormat="1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0" fontId="18" fillId="14" borderId="30" xfId="0" applyFont="1" applyFill="1" applyBorder="1" applyAlignment="1">
      <alignment horizontal="left" vertical="center"/>
    </xf>
    <xf numFmtId="0" fontId="8" fillId="14" borderId="31" xfId="0" applyFont="1" applyFill="1" applyBorder="1" applyAlignment="1">
      <alignment horizontal="center" vertical="center"/>
    </xf>
    <xf numFmtId="179" fontId="18" fillId="14" borderId="31" xfId="0" applyNumberFormat="1" applyFont="1" applyFill="1" applyBorder="1" applyAlignment="1">
      <alignment horizontal="center" vertical="center"/>
    </xf>
    <xf numFmtId="0" fontId="18" fillId="14" borderId="31" xfId="0" applyFont="1" applyFill="1" applyBorder="1" applyAlignment="1">
      <alignment horizontal="left" vertical="center" wrapText="1"/>
    </xf>
    <xf numFmtId="0" fontId="25" fillId="14" borderId="31" xfId="0" applyFont="1" applyFill="1" applyBorder="1" applyAlignment="1">
      <alignment horizontal="center" vertical="center"/>
    </xf>
    <xf numFmtId="1" fontId="25" fillId="14" borderId="31" xfId="0" applyNumberFormat="1" applyFont="1" applyFill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182" fontId="24" fillId="4" borderId="15" xfId="0" applyNumberFormat="1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 wrapText="1"/>
    </xf>
    <xf numFmtId="182" fontId="24" fillId="5" borderId="15" xfId="0" applyNumberFormat="1" applyFont="1" applyFill="1" applyBorder="1" applyAlignment="1">
      <alignment horizontal="center" vertical="center"/>
    </xf>
    <xf numFmtId="44" fontId="25" fillId="12" borderId="15" xfId="0" applyNumberFormat="1" applyFont="1" applyFill="1" applyBorder="1" applyAlignment="1">
      <alignment horizontal="left" vertical="center"/>
    </xf>
    <xf numFmtId="9" fontId="18" fillId="12" borderId="15" xfId="0" applyNumberFormat="1" applyFont="1" applyFill="1" applyBorder="1" applyAlignment="1">
      <alignment horizontal="left" vertical="center"/>
    </xf>
    <xf numFmtId="9" fontId="18" fillId="13" borderId="15" xfId="0" applyNumberFormat="1" applyFont="1" applyFill="1" applyBorder="1" applyAlignment="1">
      <alignment horizontal="left" vertical="center"/>
    </xf>
    <xf numFmtId="10" fontId="18" fillId="14" borderId="15" xfId="0" applyNumberFormat="1" applyFont="1" applyFill="1" applyBorder="1" applyAlignment="1">
      <alignment horizontal="left" vertical="center"/>
    </xf>
    <xf numFmtId="184" fontId="18" fillId="14" borderId="15" xfId="0" applyNumberFormat="1" applyFont="1" applyFill="1" applyBorder="1" applyAlignment="1">
      <alignment horizontal="left" vertical="center"/>
    </xf>
    <xf numFmtId="44" fontId="25" fillId="14" borderId="3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78" fontId="26" fillId="12" borderId="24" xfId="0" applyNumberFormat="1" applyFont="1" applyFill="1" applyBorder="1" applyAlignment="1">
      <alignment horizontal="left" vertical="center"/>
    </xf>
    <xf numFmtId="0" fontId="18" fillId="0" borderId="0" xfId="0" applyFont="1"/>
    <xf numFmtId="178" fontId="26" fillId="13" borderId="24" xfId="0" applyNumberFormat="1" applyFont="1" applyFill="1" applyBorder="1" applyAlignment="1">
      <alignment horizontal="left" vertical="center"/>
    </xf>
    <xf numFmtId="178" fontId="26" fillId="14" borderId="24" xfId="0" applyNumberFormat="1" applyFont="1" applyFill="1" applyBorder="1" applyAlignment="1">
      <alignment horizontal="left" vertical="center"/>
    </xf>
    <xf numFmtId="178" fontId="26" fillId="14" borderId="35" xfId="0" applyNumberFormat="1" applyFont="1" applyFill="1" applyBorder="1" applyAlignment="1">
      <alignment horizontal="left" vertical="center"/>
    </xf>
    <xf numFmtId="0" fontId="0" fillId="2" borderId="0" xfId="0" applyFill="1"/>
    <xf numFmtId="178" fontId="0" fillId="2" borderId="0" xfId="0" applyNumberFormat="1" applyFill="1"/>
    <xf numFmtId="179" fontId="27" fillId="8" borderId="36" xfId="0" applyNumberFormat="1" applyFont="1" applyFill="1" applyBorder="1" applyAlignment="1">
      <alignment horizontal="center" vertical="center" wrapText="1"/>
    </xf>
    <xf numFmtId="179" fontId="27" fillId="8" borderId="22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right" vertical="center"/>
    </xf>
    <xf numFmtId="179" fontId="30" fillId="8" borderId="12" xfId="0" applyNumberFormat="1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2" fillId="0" borderId="37" xfId="0" applyFont="1" applyBorder="1" applyAlignment="1">
      <alignment vertical="center"/>
    </xf>
    <xf numFmtId="178" fontId="33" fillId="0" borderId="23" xfId="0" applyNumberFormat="1" applyFont="1" applyBorder="1"/>
    <xf numFmtId="0" fontId="31" fillId="0" borderId="14" xfId="0" applyFont="1" applyBorder="1" applyAlignment="1">
      <alignment horizontal="center" vertical="center"/>
    </xf>
    <xf numFmtId="0" fontId="32" fillId="0" borderId="18" xfId="0" applyFont="1" applyBorder="1" applyAlignment="1">
      <alignment vertical="center"/>
    </xf>
    <xf numFmtId="178" fontId="33" fillId="0" borderId="24" xfId="0" applyNumberFormat="1" applyFont="1" applyBorder="1"/>
    <xf numFmtId="0" fontId="34" fillId="0" borderId="38" xfId="0" applyFont="1" applyBorder="1" applyAlignment="1">
      <alignment horizontal="center" vertical="center"/>
    </xf>
    <xf numFmtId="178" fontId="34" fillId="0" borderId="38" xfId="49" applyNumberFormat="1" applyFont="1" applyFill="1" applyBorder="1" applyAlignment="1">
      <alignment vertical="center"/>
    </xf>
    <xf numFmtId="44" fontId="0" fillId="2" borderId="0" xfId="0" applyNumberFormat="1" applyFill="1"/>
    <xf numFmtId="49" fontId="31" fillId="0" borderId="38" xfId="0" applyNumberFormat="1" applyFont="1" applyBorder="1" applyAlignment="1">
      <alignment horizontal="center" vertical="center"/>
    </xf>
    <xf numFmtId="0" fontId="35" fillId="12" borderId="14" xfId="0" applyFont="1" applyFill="1" applyBorder="1" applyAlignment="1">
      <alignment horizontal="left" vertical="center"/>
    </xf>
    <xf numFmtId="9" fontId="35" fillId="12" borderId="14" xfId="3" applyFont="1" applyFill="1" applyBorder="1" applyAlignment="1">
      <alignment horizontal="center" vertical="center"/>
    </xf>
    <xf numFmtId="185" fontId="35" fillId="12" borderId="14" xfId="0" applyNumberFormat="1" applyFont="1" applyFill="1" applyBorder="1" applyAlignment="1">
      <alignment horizontal="left" vertical="center"/>
    </xf>
    <xf numFmtId="0" fontId="35" fillId="13" borderId="14" xfId="0" applyFont="1" applyFill="1" applyBorder="1" applyAlignment="1">
      <alignment horizontal="left" vertical="center"/>
    </xf>
    <xf numFmtId="184" fontId="35" fillId="13" borderId="14" xfId="3" applyNumberFormat="1" applyFont="1" applyFill="1" applyBorder="1" applyAlignment="1">
      <alignment horizontal="center" vertical="center"/>
    </xf>
    <xf numFmtId="185" fontId="35" fillId="13" borderId="14" xfId="0" applyNumberFormat="1" applyFont="1" applyFill="1" applyBorder="1" applyAlignment="1">
      <alignment horizontal="left" vertical="center"/>
    </xf>
    <xf numFmtId="0" fontId="35" fillId="14" borderId="14" xfId="0" applyFont="1" applyFill="1" applyBorder="1" applyAlignment="1">
      <alignment horizontal="left" vertical="center"/>
    </xf>
    <xf numFmtId="184" fontId="35" fillId="14" borderId="14" xfId="3" applyNumberFormat="1" applyFont="1" applyFill="1" applyBorder="1" applyAlignment="1">
      <alignment horizontal="center" vertical="center"/>
    </xf>
    <xf numFmtId="185" fontId="35" fillId="14" borderId="14" xfId="0" applyNumberFormat="1" applyFont="1" applyFill="1" applyBorder="1" applyAlignment="1">
      <alignment horizontal="left" vertical="center"/>
    </xf>
    <xf numFmtId="186" fontId="0" fillId="2" borderId="10" xfId="0" applyNumberFormat="1" applyFill="1" applyBorder="1"/>
    <xf numFmtId="0" fontId="0" fillId="2" borderId="10" xfId="0" applyFill="1" applyBorder="1"/>
    <xf numFmtId="179" fontId="27" fillId="8" borderId="16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6" xfId="0" applyFill="1" applyBorder="1"/>
  </cellXfs>
  <cellStyles count="58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urrency 2" xfId="49"/>
    <cellStyle name="Currency 3" xfId="50"/>
    <cellStyle name="Currency 4" xfId="51"/>
    <cellStyle name="Normal 2" xfId="52"/>
    <cellStyle name="Normal 2 3" xfId="53"/>
    <cellStyle name="Normal 4" xfId="54"/>
    <cellStyle name="Percent 2" xfId="55"/>
    <cellStyle name="Percent 3" xfId="56"/>
    <cellStyle name="Style 1" xfId="57"/>
  </cellStyles>
  <tableStyles count="0" defaultTableStyle="TableStyleMedium9" defaultPivotStyle="PivotStyleLight16"/>
  <colors>
    <mruColors>
      <color rgb="0000496A"/>
      <color rgb="004A4C4C"/>
      <color rgb="00013554"/>
      <color rgb="00001521"/>
      <color rgb="0000A6A5"/>
      <color rgb="0000C8C3"/>
      <color rgb="0000A8A4"/>
      <color rgb="0000DED9"/>
      <color rgb="0000BCB8"/>
      <color rgb="0000DA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"DIVISION COST COMPARISON"</c:f>
              <c:strCache>
                <c:ptCount val="1"/>
                <c:pt idx="0">
                  <c:v>DIVISION COST COMPARISON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delete val="1"/>
          </c:dLbls>
          <c:cat>
            <c:strRef>
              <c:f>'General Summary'!$B$4:$B$6</c:f>
              <c:strCache>
                <c:ptCount val="3"/>
                <c:pt idx="0">
                  <c:v>General Requirments</c:v>
                </c:pt>
                <c:pt idx="1">
                  <c:v>Earthwork</c:v>
                </c:pt>
                <c:pt idx="2">
                  <c:v>Utilities</c:v>
                </c:pt>
              </c:strCache>
            </c:strRef>
          </c:cat>
          <c:val>
            <c:numRef>
              <c:f>'General Summary'!$C$4:$C$6</c:f>
              <c:numCache>
                <c:formatCode>_("$"* #,##0_);_("$"* \(#,##0\);_("$"* "-"??_);_(@_)</c:formatCode>
                <c:ptCount val="3"/>
                <c:pt idx="0">
                  <c:v>0</c:v>
                </c:pt>
                <c:pt idx="1">
                  <c:v>114416.42579242</c:v>
                </c:pt>
                <c:pt idx="2">
                  <c:v>662732.761906556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27ef1b2-a878-43a2-946a-3790eefaf91e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1543</xdr:colOff>
      <xdr:row>2</xdr:row>
      <xdr:rowOff>10886</xdr:rowOff>
    </xdr:from>
    <xdr:to>
      <xdr:col>14</xdr:col>
      <xdr:colOff>2969</xdr:colOff>
      <xdr:row>12</xdr:row>
      <xdr:rowOff>196496</xdr:rowOff>
    </xdr:to>
    <xdr:graphicFrame>
      <xdr:nvGraphicFramePr>
        <xdr:cNvPr id="2" name="Chart 1"/>
        <xdr:cNvGraphicFramePr/>
      </xdr:nvGraphicFramePr>
      <xdr:xfrm>
        <a:off x="9077325" y="506095"/>
        <a:ext cx="7545070" cy="2490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457200</xdr:colOff>
      <xdr:row>1</xdr:row>
      <xdr:rowOff>0</xdr:rowOff>
    </xdr:from>
    <xdr:ext cx="184731" cy="314090"/>
    <xdr:sp>
      <xdr:nvSpPr>
        <xdr:cNvPr id="3" name="TextBox 2"/>
        <xdr:cNvSpPr txBox="1"/>
      </xdr:nvSpPr>
      <xdr:spPr>
        <a:xfrm>
          <a:off x="2192020" y="0"/>
          <a:ext cx="184150" cy="313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314090"/>
    <xdr:sp>
      <xdr:nvSpPr>
        <xdr:cNvPr id="5" name="TextBox 4"/>
        <xdr:cNvSpPr txBox="1"/>
      </xdr:nvSpPr>
      <xdr:spPr>
        <a:xfrm>
          <a:off x="1734820" y="0"/>
          <a:ext cx="184150" cy="313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N23"/>
  <sheetViews>
    <sheetView workbookViewId="0">
      <selection activeCell="A6" sqref="$A6:$XFD6"/>
    </sheetView>
  </sheetViews>
  <sheetFormatPr defaultColWidth="9" defaultRowHeight="14.25"/>
  <cols>
    <col min="1" max="1" width="38.4416666666667" style="182" customWidth="1"/>
    <col min="2" max="2" width="63.1083333333333" style="182" customWidth="1"/>
    <col min="3" max="3" width="17.5583333333333" style="183" customWidth="1"/>
    <col min="4" max="16384" width="9" style="182"/>
  </cols>
  <sheetData>
    <row r="1" ht="20.25" spans="1:14">
      <c r="A1" s="184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210"/>
    </row>
    <row r="2" ht="18.75" spans="1:14">
      <c r="A2" s="186"/>
      <c r="B2" s="186"/>
      <c r="C2" s="187"/>
      <c r="N2" s="211"/>
    </row>
    <row r="3" ht="37.5" spans="1:14">
      <c r="A3" s="188" t="s">
        <v>1</v>
      </c>
      <c r="B3" s="188" t="s">
        <v>2</v>
      </c>
      <c r="C3" s="188" t="s">
        <v>3</v>
      </c>
      <c r="N3" s="211"/>
    </row>
    <row r="4" ht="15.75" spans="1:14">
      <c r="A4" s="189">
        <v>1000</v>
      </c>
      <c r="B4" s="190" t="s">
        <v>4</v>
      </c>
      <c r="C4" s="191">
        <f>'Takeoff Breakdown'!Q15</f>
        <v>0</v>
      </c>
      <c r="N4" s="211"/>
    </row>
    <row r="5" ht="15.75" spans="1:14">
      <c r="A5" s="192">
        <v>31000</v>
      </c>
      <c r="B5" s="193" t="s">
        <v>5</v>
      </c>
      <c r="C5" s="194">
        <f>'Takeoff Breakdown'!Q29</f>
        <v>114416.42579242</v>
      </c>
      <c r="N5" s="211"/>
    </row>
    <row r="6" ht="16.5" spans="1:14">
      <c r="A6" s="192">
        <v>33000</v>
      </c>
      <c r="B6" s="193" t="s">
        <v>6</v>
      </c>
      <c r="C6" s="194">
        <f>'Takeoff Breakdown'!Q129</f>
        <v>662732.761906556</v>
      </c>
      <c r="N6" s="211"/>
    </row>
    <row r="7" ht="16.5" spans="1:14">
      <c r="A7" s="195" t="s">
        <v>7</v>
      </c>
      <c r="B7" s="195"/>
      <c r="C7" s="196">
        <f>SUM(C4:C6)</f>
        <v>777149.187698976</v>
      </c>
      <c r="E7" s="197"/>
      <c r="N7" s="211"/>
    </row>
    <row r="8" ht="16.5" spans="1:14">
      <c r="A8" s="198"/>
      <c r="B8" s="198"/>
      <c r="C8" s="198"/>
      <c r="N8" s="211"/>
    </row>
    <row r="9" ht="15.75" spans="1:14">
      <c r="A9" s="199" t="s">
        <v>8</v>
      </c>
      <c r="B9" s="200">
        <v>0.05</v>
      </c>
      <c r="C9" s="201">
        <f>C7*B9</f>
        <v>38857.4593849488</v>
      </c>
      <c r="D9" s="197"/>
      <c r="E9" s="197"/>
      <c r="N9" s="211"/>
    </row>
    <row r="10" ht="15.75" spans="1:14">
      <c r="A10" s="199" t="s">
        <v>9</v>
      </c>
      <c r="B10" s="200">
        <v>0.1</v>
      </c>
      <c r="C10" s="201">
        <f>C7*B10</f>
        <v>77714.9187698976</v>
      </c>
      <c r="N10" s="211"/>
    </row>
    <row r="11" ht="15.75" spans="1:14">
      <c r="A11" s="202" t="s">
        <v>10</v>
      </c>
      <c r="B11" s="203">
        <v>0.06</v>
      </c>
      <c r="C11" s="204">
        <f>C7*B11</f>
        <v>46628.9512619386</v>
      </c>
      <c r="N11" s="211"/>
    </row>
    <row r="12" ht="15.75" spans="1:14">
      <c r="A12" s="205" t="s">
        <v>11</v>
      </c>
      <c r="B12" s="206">
        <v>0.015</v>
      </c>
      <c r="C12" s="207">
        <f>C7*B12</f>
        <v>11657.2378154846</v>
      </c>
      <c r="N12" s="211"/>
    </row>
    <row r="13" ht="16.5" spans="1:14">
      <c r="A13" s="205" t="s">
        <v>12</v>
      </c>
      <c r="B13" s="206"/>
      <c r="C13" s="207">
        <f>SUM(C7,C9:C12)</f>
        <v>952007.754931246</v>
      </c>
      <c r="D13" s="208"/>
      <c r="E13" s="209"/>
      <c r="F13" s="209"/>
      <c r="G13" s="209"/>
      <c r="H13" s="209"/>
      <c r="I13" s="209"/>
      <c r="J13" s="209"/>
      <c r="K13" s="209"/>
      <c r="L13" s="209"/>
      <c r="M13" s="209"/>
      <c r="N13" s="212"/>
    </row>
    <row r="23" spans="3:3">
      <c r="C23" s="182"/>
    </row>
  </sheetData>
  <mergeCells count="3">
    <mergeCell ref="A1:N1"/>
    <mergeCell ref="A7:B7"/>
    <mergeCell ref="A8:C8"/>
  </mergeCells>
  <pageMargins left="0.7" right="0.7" top="0.75" bottom="0.75" header="0.3" footer="0.3"/>
  <pageSetup paperSize="1" scale="5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AJ136"/>
  <sheetViews>
    <sheetView tabSelected="1" zoomScale="55" zoomScaleNormal="55" topLeftCell="A2" workbookViewId="0">
      <selection activeCell="D9" sqref="D9"/>
    </sheetView>
  </sheetViews>
  <sheetFormatPr defaultColWidth="9" defaultRowHeight="15.75"/>
  <cols>
    <col min="1" max="1" width="4.10833333333333" style="39" customWidth="1"/>
    <col min="2" max="2" width="9.21666666666667" style="39" customWidth="1"/>
    <col min="3" max="3" width="9.44166666666667" style="39" customWidth="1"/>
    <col min="4" max="4" width="68.8833333333333" style="39" customWidth="1"/>
    <col min="5" max="6" width="11.5583333333333" style="40" customWidth="1"/>
    <col min="7" max="7" width="14" style="40" customWidth="1"/>
    <col min="8" max="8" width="10.5583333333333" style="39" customWidth="1"/>
    <col min="9" max="10" width="14" style="40" customWidth="1"/>
    <col min="11" max="12" width="12.5583333333333" style="39" customWidth="1"/>
    <col min="13" max="13" width="14.4416666666667" style="39" customWidth="1"/>
    <col min="14" max="14" width="19.1083333333333" style="39" customWidth="1"/>
    <col min="15" max="15" width="14.6666666666667" style="39" customWidth="1"/>
    <col min="16" max="16" width="12.5583333333333" style="39" customWidth="1"/>
    <col min="17" max="17" width="15.2166666666667" style="41" customWidth="1"/>
    <col min="18" max="16384" width="9" style="39"/>
  </cols>
  <sheetData>
    <row r="1" s="35" customFormat="1" ht="15" hidden="1" customHeight="1" spans="1:17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ht="19.5" spans="1:17">
      <c r="A2" s="44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20"/>
    </row>
    <row r="3" ht="17.4" customHeight="1" spans="1:17">
      <c r="A3" s="46"/>
      <c r="B3" s="47" t="s">
        <v>14</v>
      </c>
      <c r="C3" s="47"/>
      <c r="D3" s="39" t="s">
        <v>15</v>
      </c>
      <c r="E3" s="48"/>
      <c r="F3" s="48"/>
      <c r="G3" s="49"/>
      <c r="H3" s="49"/>
      <c r="I3" s="49"/>
      <c r="J3" s="49"/>
      <c r="K3" s="49"/>
      <c r="L3" s="49"/>
      <c r="M3" s="49"/>
      <c r="N3" s="49"/>
      <c r="O3" s="99"/>
      <c r="P3" s="100"/>
      <c r="Q3" s="121"/>
    </row>
    <row r="4" ht="18" customHeight="1" spans="1:17">
      <c r="A4" s="46"/>
      <c r="B4" s="50" t="s">
        <v>16</v>
      </c>
      <c r="C4" s="50"/>
      <c r="D4" s="39" t="s">
        <v>17</v>
      </c>
      <c r="E4" s="51"/>
      <c r="F4" s="51"/>
      <c r="G4" s="51"/>
      <c r="H4" s="52"/>
      <c r="I4" s="51"/>
      <c r="J4" s="51"/>
      <c r="K4" s="49"/>
      <c r="L4" s="49"/>
      <c r="M4" s="49"/>
      <c r="N4" s="49"/>
      <c r="O4" s="99"/>
      <c r="P4" s="100"/>
      <c r="Q4" s="121"/>
    </row>
    <row r="5" ht="24" customHeight="1" spans="1:17">
      <c r="A5" s="46"/>
      <c r="B5" s="53" t="s">
        <v>18</v>
      </c>
      <c r="C5" s="53"/>
      <c r="D5" s="39" t="s">
        <v>19</v>
      </c>
      <c r="E5" s="54"/>
      <c r="F5" s="51"/>
      <c r="G5" s="51"/>
      <c r="H5" s="54"/>
      <c r="I5" s="51"/>
      <c r="J5" s="51"/>
      <c r="K5" s="101"/>
      <c r="L5" s="101"/>
      <c r="M5" s="101"/>
      <c r="N5" s="101"/>
      <c r="O5" s="102"/>
      <c r="P5" s="103"/>
      <c r="Q5" s="121"/>
    </row>
    <row r="6" s="35" customFormat="1" ht="59.4" customHeight="1" spans="1:17">
      <c r="A6" s="55" t="s">
        <v>20</v>
      </c>
      <c r="B6" s="56" t="s">
        <v>21</v>
      </c>
      <c r="C6" s="56" t="s">
        <v>22</v>
      </c>
      <c r="D6" s="57" t="s">
        <v>2</v>
      </c>
      <c r="E6" s="56" t="s">
        <v>23</v>
      </c>
      <c r="F6" s="56" t="s">
        <v>24</v>
      </c>
      <c r="G6" s="56" t="s">
        <v>25</v>
      </c>
      <c r="H6" s="56" t="s">
        <v>26</v>
      </c>
      <c r="I6" s="56" t="s">
        <v>27</v>
      </c>
      <c r="J6" s="56" t="s">
        <v>28</v>
      </c>
      <c r="K6" s="56" t="s">
        <v>29</v>
      </c>
      <c r="L6" s="56" t="s">
        <v>30</v>
      </c>
      <c r="M6" s="56" t="s">
        <v>31</v>
      </c>
      <c r="N6" s="56" t="s">
        <v>32</v>
      </c>
      <c r="O6" s="56" t="s">
        <v>33</v>
      </c>
      <c r="P6" s="56" t="s">
        <v>34</v>
      </c>
      <c r="Q6" s="122" t="s">
        <v>35</v>
      </c>
    </row>
    <row r="7" s="36" customFormat="1" ht="18" customHeight="1" spans="1:17">
      <c r="A7" s="58"/>
      <c r="B7" s="59"/>
      <c r="C7" s="60">
        <v>1</v>
      </c>
      <c r="D7" s="61" t="s">
        <v>36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123"/>
    </row>
    <row r="8" ht="18" customHeight="1" spans="1:18">
      <c r="A8" s="62">
        <f>IF(F8&lt;&gt;"",1+MAX($A$2:A7),"")</f>
        <v>1</v>
      </c>
      <c r="B8" s="63"/>
      <c r="C8" s="63"/>
      <c r="D8" s="64" t="s">
        <v>37</v>
      </c>
      <c r="E8" s="65">
        <v>1</v>
      </c>
      <c r="F8" s="66">
        <v>0</v>
      </c>
      <c r="G8" s="67">
        <f t="shared" ref="G8:G14" si="0">(F8*E8)+E8</f>
        <v>1</v>
      </c>
      <c r="H8" s="65" t="s">
        <v>38</v>
      </c>
      <c r="I8" s="104">
        <v>0</v>
      </c>
      <c r="J8" s="105">
        <f t="shared" ref="J8:J14" si="1">+I8*G8</f>
        <v>0</v>
      </c>
      <c r="K8" s="106">
        <v>0</v>
      </c>
      <c r="L8" s="107">
        <f t="shared" ref="L8:L14" si="2">I8*K8</f>
        <v>0</v>
      </c>
      <c r="M8" s="107">
        <f t="shared" ref="M8:M14" si="3">K8*J8</f>
        <v>0</v>
      </c>
      <c r="N8" s="107">
        <v>0</v>
      </c>
      <c r="O8" s="107">
        <f t="shared" ref="O8:O14" si="4">N8*G8</f>
        <v>0</v>
      </c>
      <c r="P8" s="107">
        <f t="shared" ref="P8:P14" si="5">(I8*K8)+O8</f>
        <v>0</v>
      </c>
      <c r="Q8" s="124"/>
      <c r="R8" s="125"/>
    </row>
    <row r="9" ht="18" customHeight="1" spans="1:18">
      <c r="A9" s="68">
        <f>IF(F9&lt;&gt;"",1+MAX($A$2:A8),"")</f>
        <v>2</v>
      </c>
      <c r="B9" s="69"/>
      <c r="C9" s="69"/>
      <c r="D9" s="70" t="s">
        <v>39</v>
      </c>
      <c r="E9" s="71">
        <v>1</v>
      </c>
      <c r="F9" s="72">
        <v>0</v>
      </c>
      <c r="G9" s="73">
        <f t="shared" si="0"/>
        <v>1</v>
      </c>
      <c r="H9" s="71" t="s">
        <v>38</v>
      </c>
      <c r="I9" s="104">
        <v>0</v>
      </c>
      <c r="J9" s="105">
        <f t="shared" si="1"/>
        <v>0</v>
      </c>
      <c r="K9" s="106">
        <v>0</v>
      </c>
      <c r="L9" s="107">
        <f t="shared" si="2"/>
        <v>0</v>
      </c>
      <c r="M9" s="107">
        <f t="shared" si="3"/>
        <v>0</v>
      </c>
      <c r="N9" s="107">
        <v>0</v>
      </c>
      <c r="O9" s="107">
        <f t="shared" si="4"/>
        <v>0</v>
      </c>
      <c r="P9" s="107">
        <f t="shared" si="5"/>
        <v>0</v>
      </c>
      <c r="Q9" s="126"/>
      <c r="R9" s="125"/>
    </row>
    <row r="10" ht="18" customHeight="1" spans="1:18">
      <c r="A10" s="68">
        <f>IF(F10&lt;&gt;"",1+MAX($A$2:A9),"")</f>
        <v>3</v>
      </c>
      <c r="B10" s="69"/>
      <c r="C10" s="69"/>
      <c r="D10" s="70" t="s">
        <v>40</v>
      </c>
      <c r="E10" s="71">
        <v>1</v>
      </c>
      <c r="F10" s="72">
        <v>0</v>
      </c>
      <c r="G10" s="73">
        <f t="shared" si="0"/>
        <v>1</v>
      </c>
      <c r="H10" s="71" t="s">
        <v>38</v>
      </c>
      <c r="I10" s="104">
        <v>0</v>
      </c>
      <c r="J10" s="105">
        <f t="shared" si="1"/>
        <v>0</v>
      </c>
      <c r="K10" s="106">
        <v>0</v>
      </c>
      <c r="L10" s="107">
        <f t="shared" si="2"/>
        <v>0</v>
      </c>
      <c r="M10" s="107">
        <f t="shared" si="3"/>
        <v>0</v>
      </c>
      <c r="N10" s="107">
        <v>0</v>
      </c>
      <c r="O10" s="107">
        <f t="shared" si="4"/>
        <v>0</v>
      </c>
      <c r="P10" s="107">
        <f t="shared" si="5"/>
        <v>0</v>
      </c>
      <c r="Q10" s="126"/>
      <c r="R10" s="125"/>
    </row>
    <row r="11" ht="18" customHeight="1" spans="1:18">
      <c r="A11" s="68">
        <f>IF(F11&lt;&gt;"",1+MAX($A$2:A10),"")</f>
        <v>4</v>
      </c>
      <c r="B11" s="69"/>
      <c r="C11" s="69"/>
      <c r="D11" s="70" t="s">
        <v>41</v>
      </c>
      <c r="E11" s="71">
        <v>1</v>
      </c>
      <c r="F11" s="72">
        <v>0</v>
      </c>
      <c r="G11" s="73">
        <f t="shared" si="0"/>
        <v>1</v>
      </c>
      <c r="H11" s="71" t="s">
        <v>38</v>
      </c>
      <c r="I11" s="104">
        <v>0</v>
      </c>
      <c r="J11" s="105">
        <f t="shared" si="1"/>
        <v>0</v>
      </c>
      <c r="K11" s="106">
        <v>0</v>
      </c>
      <c r="L11" s="107">
        <f t="shared" si="2"/>
        <v>0</v>
      </c>
      <c r="M11" s="107">
        <f t="shared" si="3"/>
        <v>0</v>
      </c>
      <c r="N11" s="107">
        <v>0</v>
      </c>
      <c r="O11" s="107">
        <f t="shared" si="4"/>
        <v>0</v>
      </c>
      <c r="P11" s="107">
        <f t="shared" si="5"/>
        <v>0</v>
      </c>
      <c r="Q11" s="126"/>
      <c r="R11" s="125"/>
    </row>
    <row r="12" ht="18" customHeight="1" spans="1:18">
      <c r="A12" s="68">
        <f>IF(F12&lt;&gt;"",1+MAX($A$2:A11),"")</f>
        <v>5</v>
      </c>
      <c r="B12" s="69"/>
      <c r="C12" s="69"/>
      <c r="D12" s="70" t="s">
        <v>42</v>
      </c>
      <c r="E12" s="71">
        <v>1</v>
      </c>
      <c r="F12" s="72">
        <v>0</v>
      </c>
      <c r="G12" s="73">
        <f t="shared" si="0"/>
        <v>1</v>
      </c>
      <c r="H12" s="71" t="s">
        <v>38</v>
      </c>
      <c r="I12" s="104">
        <v>0</v>
      </c>
      <c r="J12" s="105">
        <f t="shared" si="1"/>
        <v>0</v>
      </c>
      <c r="K12" s="106">
        <v>0</v>
      </c>
      <c r="L12" s="107">
        <f t="shared" si="2"/>
        <v>0</v>
      </c>
      <c r="M12" s="107">
        <f t="shared" si="3"/>
        <v>0</v>
      </c>
      <c r="N12" s="107">
        <v>0</v>
      </c>
      <c r="O12" s="107">
        <f t="shared" si="4"/>
        <v>0</v>
      </c>
      <c r="P12" s="107">
        <f t="shared" si="5"/>
        <v>0</v>
      </c>
      <c r="Q12" s="126"/>
      <c r="R12" s="125"/>
    </row>
    <row r="13" ht="18" customHeight="1" spans="1:18">
      <c r="A13" s="68">
        <f>IF(F13&lt;&gt;"",1+MAX($A$2:A12),"")</f>
        <v>6</v>
      </c>
      <c r="B13" s="69"/>
      <c r="C13" s="69"/>
      <c r="D13" s="70" t="s">
        <v>43</v>
      </c>
      <c r="E13" s="71">
        <v>1</v>
      </c>
      <c r="F13" s="72">
        <v>0</v>
      </c>
      <c r="G13" s="73">
        <f t="shared" si="0"/>
        <v>1</v>
      </c>
      <c r="H13" s="71" t="s">
        <v>38</v>
      </c>
      <c r="I13" s="104">
        <v>0</v>
      </c>
      <c r="J13" s="105">
        <f t="shared" si="1"/>
        <v>0</v>
      </c>
      <c r="K13" s="106">
        <v>0</v>
      </c>
      <c r="L13" s="107">
        <f t="shared" si="2"/>
        <v>0</v>
      </c>
      <c r="M13" s="107">
        <f t="shared" si="3"/>
        <v>0</v>
      </c>
      <c r="N13" s="107">
        <v>0</v>
      </c>
      <c r="O13" s="107">
        <f t="shared" si="4"/>
        <v>0</v>
      </c>
      <c r="P13" s="107">
        <f t="shared" si="5"/>
        <v>0</v>
      </c>
      <c r="Q13" s="126"/>
      <c r="R13" s="125"/>
    </row>
    <row r="14" ht="18" customHeight="1" spans="1:18">
      <c r="A14" s="74">
        <f>IF(F14&lt;&gt;"",1+MAX($A$2:A13),"")</f>
        <v>7</v>
      </c>
      <c r="B14" s="74"/>
      <c r="C14" s="69"/>
      <c r="D14" s="75" t="s">
        <v>44</v>
      </c>
      <c r="E14" s="76">
        <v>1</v>
      </c>
      <c r="F14" s="77">
        <v>0</v>
      </c>
      <c r="G14" s="78">
        <f t="shared" si="0"/>
        <v>1</v>
      </c>
      <c r="H14" s="76" t="s">
        <v>38</v>
      </c>
      <c r="I14" s="108">
        <v>0</v>
      </c>
      <c r="J14" s="109">
        <f t="shared" si="1"/>
        <v>0</v>
      </c>
      <c r="K14" s="110">
        <v>0</v>
      </c>
      <c r="L14" s="111">
        <f t="shared" si="2"/>
        <v>0</v>
      </c>
      <c r="M14" s="111">
        <f t="shared" si="3"/>
        <v>0</v>
      </c>
      <c r="N14" s="111">
        <v>0</v>
      </c>
      <c r="O14" s="111">
        <f t="shared" si="4"/>
        <v>0</v>
      </c>
      <c r="P14" s="111">
        <f t="shared" si="5"/>
        <v>0</v>
      </c>
      <c r="Q14" s="127"/>
      <c r="R14" s="125"/>
    </row>
    <row r="15" s="35" customFormat="1" ht="16.5" spans="1:18">
      <c r="A15" s="79" t="str">
        <f>IF(F15&lt;&gt;"",1+MAX($A$2:A14),"")</f>
        <v/>
      </c>
      <c r="B15" s="79"/>
      <c r="C15" s="80"/>
      <c r="D15" s="81" t="s">
        <v>45</v>
      </c>
      <c r="E15" s="82"/>
      <c r="F15" s="82"/>
      <c r="G15" s="82"/>
      <c r="H15" s="82"/>
      <c r="I15" s="82"/>
      <c r="J15" s="82"/>
      <c r="K15" s="112"/>
      <c r="L15" s="112"/>
      <c r="M15" s="112"/>
      <c r="N15" s="112"/>
      <c r="O15" s="112"/>
      <c r="P15" s="112"/>
      <c r="Q15" s="128"/>
      <c r="R15" s="129"/>
    </row>
    <row r="16" s="35" customFormat="1" spans="1:18">
      <c r="A16" s="79" t="str">
        <f>IF(F16&lt;&gt;"",1+MAX($A$2:A15),"")</f>
        <v/>
      </c>
      <c r="B16" s="79"/>
      <c r="C16" s="80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130"/>
      <c r="R16" s="129"/>
    </row>
    <row r="17" s="37" customFormat="1" ht="16.95" customHeight="1" spans="1:19">
      <c r="A17" s="59" t="str">
        <f>IF(F17&lt;&gt;"",1+MAX($A$2:A16),"")</f>
        <v/>
      </c>
      <c r="B17" s="59"/>
      <c r="C17" s="84">
        <v>31</v>
      </c>
      <c r="D17" s="85" t="s">
        <v>46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123"/>
      <c r="S17" s="131"/>
    </row>
    <row r="18" s="37" customFormat="1" ht="16.95" customHeight="1" spans="1:36">
      <c r="A18" s="86" t="str">
        <f>IF(F18&lt;&gt;"",1+MAX($A$2:A17),"")</f>
        <v/>
      </c>
      <c r="B18" s="87"/>
      <c r="C18" s="88"/>
      <c r="D18" s="89" t="s">
        <v>47</v>
      </c>
      <c r="E18" s="71"/>
      <c r="F18" s="71"/>
      <c r="G18" s="71"/>
      <c r="H18" s="71"/>
      <c r="I18" s="113"/>
      <c r="J18" s="114"/>
      <c r="K18" s="115"/>
      <c r="L18" s="107"/>
      <c r="M18" s="107"/>
      <c r="N18" s="107"/>
      <c r="O18" s="107"/>
      <c r="P18" s="107"/>
      <c r="Q18" s="132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</row>
    <row r="19" s="37" customFormat="1" ht="16.95" customHeight="1" spans="1:36">
      <c r="A19" s="86">
        <f>IF(F19&lt;&gt;"",1+MAX($A$2:A18),"")</f>
        <v>8</v>
      </c>
      <c r="B19" s="90"/>
      <c r="C19" s="88"/>
      <c r="D19" s="70" t="s">
        <v>48</v>
      </c>
      <c r="E19" s="73">
        <v>2772</v>
      </c>
      <c r="F19" s="91">
        <v>0.1</v>
      </c>
      <c r="G19" s="92">
        <f>E19*(1+F19)</f>
        <v>3049.2</v>
      </c>
      <c r="H19" s="71" t="s">
        <v>49</v>
      </c>
      <c r="I19" s="104">
        <v>0.03</v>
      </c>
      <c r="J19" s="105">
        <f t="shared" ref="J19:J27" si="6">+I19*G19</f>
        <v>91.476</v>
      </c>
      <c r="K19" s="106">
        <f>'LABOR SHEET'!C$8</f>
        <v>18.17</v>
      </c>
      <c r="L19" s="107">
        <f t="shared" ref="L19:L27" si="7">I19*K19</f>
        <v>0.5451</v>
      </c>
      <c r="M19" s="107">
        <f t="shared" ref="M19:M27" si="8">K19*J19</f>
        <v>1662.11892</v>
      </c>
      <c r="N19" s="107">
        <v>3.1</v>
      </c>
      <c r="O19" s="107">
        <f t="shared" ref="O19:O27" si="9">N19*G19</f>
        <v>9452.52</v>
      </c>
      <c r="P19" s="107">
        <f t="shared" ref="P19:P27" si="10">(I19*K19)+N19</f>
        <v>3.6451</v>
      </c>
      <c r="Q19" s="134">
        <f t="shared" ref="Q19:Q27" si="11">P19*G19</f>
        <v>11114.63892</v>
      </c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</row>
    <row r="20" s="37" customFormat="1" ht="16.95" customHeight="1" spans="1:36">
      <c r="A20" s="86">
        <f>IF(F20&lt;&gt;"",1+MAX($A$2:A19),"")</f>
        <v>9</v>
      </c>
      <c r="B20" s="90"/>
      <c r="C20" s="88"/>
      <c r="D20" s="70" t="s">
        <v>50</v>
      </c>
      <c r="E20" s="73">
        <v>232</v>
      </c>
      <c r="F20" s="91">
        <v>0.1</v>
      </c>
      <c r="G20" s="92">
        <f t="shared" ref="G20:G27" si="12">E20*(1+F20)</f>
        <v>255.2</v>
      </c>
      <c r="H20" s="71" t="s">
        <v>49</v>
      </c>
      <c r="I20" s="104">
        <v>0.028</v>
      </c>
      <c r="J20" s="105">
        <f t="shared" si="6"/>
        <v>7.1456</v>
      </c>
      <c r="K20" s="106">
        <f>'LABOR SHEET'!C$8</f>
        <v>18.17</v>
      </c>
      <c r="L20" s="107">
        <f t="shared" si="7"/>
        <v>0.50876</v>
      </c>
      <c r="M20" s="107">
        <f t="shared" si="8"/>
        <v>129.835552</v>
      </c>
      <c r="N20" s="107">
        <v>2.8</v>
      </c>
      <c r="O20" s="107">
        <f t="shared" si="9"/>
        <v>714.56</v>
      </c>
      <c r="P20" s="107">
        <f t="shared" si="10"/>
        <v>3.30876</v>
      </c>
      <c r="Q20" s="134">
        <f t="shared" si="11"/>
        <v>844.395552</v>
      </c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</row>
    <row r="21" s="37" customFormat="1" ht="16.95" customHeight="1" spans="1:36">
      <c r="A21" s="86">
        <f>IF(F21&lt;&gt;"",1+MAX($A$2:A20),"")</f>
        <v>10</v>
      </c>
      <c r="B21" s="90"/>
      <c r="C21" s="88"/>
      <c r="D21" s="70" t="s">
        <v>51</v>
      </c>
      <c r="E21" s="73">
        <v>1790</v>
      </c>
      <c r="F21" s="91">
        <v>0.1</v>
      </c>
      <c r="G21" s="92">
        <f t="shared" si="12"/>
        <v>1969</v>
      </c>
      <c r="H21" s="71" t="s">
        <v>49</v>
      </c>
      <c r="I21" s="104">
        <v>0.032</v>
      </c>
      <c r="J21" s="105">
        <f t="shared" si="6"/>
        <v>63.008</v>
      </c>
      <c r="K21" s="106">
        <f>'LABOR SHEET'!C$8</f>
        <v>18.17</v>
      </c>
      <c r="L21" s="107">
        <f t="shared" si="7"/>
        <v>0.58144</v>
      </c>
      <c r="M21" s="107">
        <f t="shared" si="8"/>
        <v>1144.85536</v>
      </c>
      <c r="N21" s="107">
        <v>2.7</v>
      </c>
      <c r="O21" s="107">
        <f t="shared" si="9"/>
        <v>5316.3</v>
      </c>
      <c r="P21" s="107">
        <f t="shared" si="10"/>
        <v>3.28144</v>
      </c>
      <c r="Q21" s="134">
        <f t="shared" si="11"/>
        <v>6461.15536</v>
      </c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</row>
    <row r="22" s="37" customFormat="1" ht="16.95" customHeight="1" spans="1:36">
      <c r="A22" s="86">
        <f>IF(F22&lt;&gt;"",1+MAX($A$2:A21),"")</f>
        <v>11</v>
      </c>
      <c r="B22" s="90"/>
      <c r="C22" s="88"/>
      <c r="D22" s="70" t="s">
        <v>52</v>
      </c>
      <c r="E22" s="73">
        <v>208</v>
      </c>
      <c r="F22" s="91">
        <v>0.1</v>
      </c>
      <c r="G22" s="92">
        <f t="shared" si="12"/>
        <v>228.8</v>
      </c>
      <c r="H22" s="71" t="s">
        <v>49</v>
      </c>
      <c r="I22" s="104">
        <v>0.03</v>
      </c>
      <c r="J22" s="105">
        <f t="shared" si="6"/>
        <v>6.864</v>
      </c>
      <c r="K22" s="106">
        <f>'LABOR SHEET'!C$8</f>
        <v>18.17</v>
      </c>
      <c r="L22" s="107">
        <f t="shared" si="7"/>
        <v>0.5451</v>
      </c>
      <c r="M22" s="107">
        <f t="shared" si="8"/>
        <v>124.71888</v>
      </c>
      <c r="N22" s="107">
        <v>2.55</v>
      </c>
      <c r="O22" s="107">
        <f t="shared" si="9"/>
        <v>583.44</v>
      </c>
      <c r="P22" s="107">
        <f t="shared" si="10"/>
        <v>3.0951</v>
      </c>
      <c r="Q22" s="134">
        <f t="shared" si="11"/>
        <v>708.15888</v>
      </c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</row>
    <row r="23" s="37" customFormat="1" ht="16.95" customHeight="1" spans="1:36">
      <c r="A23" s="86">
        <f>IF(F23&lt;&gt;"",1+MAX($A$2:A22),"")</f>
        <v>12</v>
      </c>
      <c r="B23" s="90"/>
      <c r="C23" s="88"/>
      <c r="D23" s="70" t="s">
        <v>53</v>
      </c>
      <c r="E23" s="73">
        <v>1322.05</v>
      </c>
      <c r="F23" s="91">
        <v>0.05</v>
      </c>
      <c r="G23" s="92">
        <f t="shared" si="12"/>
        <v>1388.1525</v>
      </c>
      <c r="H23" s="71" t="s">
        <v>54</v>
      </c>
      <c r="I23" s="104">
        <v>0.074</v>
      </c>
      <c r="J23" s="105">
        <f t="shared" si="6"/>
        <v>102.723285</v>
      </c>
      <c r="K23" s="106">
        <f>'LABOR SHEET'!C$8</f>
        <v>18.17</v>
      </c>
      <c r="L23" s="107">
        <f t="shared" si="7"/>
        <v>1.34458</v>
      </c>
      <c r="M23" s="107">
        <f t="shared" si="8"/>
        <v>1866.48208845</v>
      </c>
      <c r="N23" s="107">
        <v>2.55</v>
      </c>
      <c r="O23" s="107">
        <f t="shared" si="9"/>
        <v>3539.788875</v>
      </c>
      <c r="P23" s="107">
        <f t="shared" si="10"/>
        <v>3.89458</v>
      </c>
      <c r="Q23" s="134">
        <f t="shared" si="11"/>
        <v>5406.27096345</v>
      </c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</row>
    <row r="24" s="37" customFormat="1" ht="16.95" customHeight="1" spans="1:36">
      <c r="A24" s="86">
        <f>IF(F24&lt;&gt;"",1+MAX($A$2:A23),"")</f>
        <v>13</v>
      </c>
      <c r="B24" s="90"/>
      <c r="C24" s="88"/>
      <c r="D24" s="70" t="s">
        <v>55</v>
      </c>
      <c r="E24" s="73">
        <v>19.17</v>
      </c>
      <c r="F24" s="91">
        <v>0.05</v>
      </c>
      <c r="G24" s="92">
        <f t="shared" si="12"/>
        <v>20.1285</v>
      </c>
      <c r="H24" s="71" t="s">
        <v>54</v>
      </c>
      <c r="I24" s="104">
        <v>0.11</v>
      </c>
      <c r="J24" s="105">
        <f t="shared" si="6"/>
        <v>2.214135</v>
      </c>
      <c r="K24" s="106">
        <f>'LABOR SHEET'!C$8</f>
        <v>18.17</v>
      </c>
      <c r="L24" s="107">
        <f t="shared" si="7"/>
        <v>1.9987</v>
      </c>
      <c r="M24" s="107">
        <f t="shared" si="8"/>
        <v>40.23083295</v>
      </c>
      <c r="N24" s="107">
        <v>10.5</v>
      </c>
      <c r="O24" s="107">
        <f t="shared" si="9"/>
        <v>211.34925</v>
      </c>
      <c r="P24" s="107">
        <f t="shared" si="10"/>
        <v>12.4987</v>
      </c>
      <c r="Q24" s="134">
        <f t="shared" si="11"/>
        <v>251.58008295</v>
      </c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</row>
    <row r="25" s="37" customFormat="1" ht="16.95" customHeight="1" spans="1:36">
      <c r="A25" s="86">
        <f>IF(F25&lt;&gt;"",1+MAX($A$2:A24),"")</f>
        <v>14</v>
      </c>
      <c r="B25" s="90"/>
      <c r="C25" s="88"/>
      <c r="D25" s="70" t="s">
        <v>56</v>
      </c>
      <c r="E25" s="73">
        <v>139.05</v>
      </c>
      <c r="F25" s="91">
        <v>0.05</v>
      </c>
      <c r="G25" s="92">
        <f t="shared" si="12"/>
        <v>146.0025</v>
      </c>
      <c r="H25" s="71" t="s">
        <v>54</v>
      </c>
      <c r="I25" s="104">
        <v>0.074</v>
      </c>
      <c r="J25" s="105">
        <f t="shared" ref="J25" si="13">+I25*G25</f>
        <v>10.804185</v>
      </c>
      <c r="K25" s="106">
        <f>'LABOR SHEET'!C$8</f>
        <v>18.17</v>
      </c>
      <c r="L25" s="107">
        <f t="shared" ref="L25" si="14">I25*K25</f>
        <v>1.34458</v>
      </c>
      <c r="M25" s="107">
        <f t="shared" ref="M25" si="15">K25*J25</f>
        <v>196.31204145</v>
      </c>
      <c r="N25" s="107">
        <v>2.55</v>
      </c>
      <c r="O25" s="107">
        <f t="shared" ref="O25" si="16">N25*G25</f>
        <v>372.306375</v>
      </c>
      <c r="P25" s="107">
        <f t="shared" ref="P25" si="17">(I25*K25)+N25</f>
        <v>3.89458</v>
      </c>
      <c r="Q25" s="134">
        <f t="shared" ref="Q25" si="18">P25*G25</f>
        <v>568.61841645</v>
      </c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</row>
    <row r="26" s="37" customFormat="1" ht="16.95" customHeight="1" spans="1:36">
      <c r="A26" s="86">
        <f>IF(F26&lt;&gt;"",1+MAX($A$2:A25),"")</f>
        <v>15</v>
      </c>
      <c r="B26" s="90"/>
      <c r="C26" s="88"/>
      <c r="D26" s="70" t="s">
        <v>57</v>
      </c>
      <c r="E26" s="73">
        <v>1120.18</v>
      </c>
      <c r="F26" s="91">
        <v>0.05</v>
      </c>
      <c r="G26" s="92">
        <f t="shared" si="12"/>
        <v>1176.189</v>
      </c>
      <c r="H26" s="71" t="s">
        <v>54</v>
      </c>
      <c r="I26" s="104">
        <v>0.121</v>
      </c>
      <c r="J26" s="105">
        <f t="shared" si="6"/>
        <v>142.318869</v>
      </c>
      <c r="K26" s="106">
        <f>'LABOR SHEET'!C$8</f>
        <v>18.17</v>
      </c>
      <c r="L26" s="107">
        <f t="shared" si="7"/>
        <v>2.19857</v>
      </c>
      <c r="M26" s="107">
        <f t="shared" si="8"/>
        <v>2585.93384973</v>
      </c>
      <c r="N26" s="107">
        <v>69.3</v>
      </c>
      <c r="O26" s="107">
        <f t="shared" si="9"/>
        <v>81509.8977</v>
      </c>
      <c r="P26" s="107">
        <f t="shared" si="10"/>
        <v>71.49857</v>
      </c>
      <c r="Q26" s="134">
        <f t="shared" si="11"/>
        <v>84095.83154973</v>
      </c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</row>
    <row r="27" s="37" customFormat="1" ht="16.95" customHeight="1" spans="1:36">
      <c r="A27" s="86">
        <f>IF(F27&lt;&gt;"",1+MAX($A$2:A26),"")</f>
        <v>16</v>
      </c>
      <c r="B27" s="90"/>
      <c r="C27" s="88"/>
      <c r="D27" s="70" t="s">
        <v>58</v>
      </c>
      <c r="E27" s="73">
        <v>381.44</v>
      </c>
      <c r="F27" s="91">
        <v>0.05</v>
      </c>
      <c r="G27" s="92">
        <f t="shared" si="12"/>
        <v>400.512</v>
      </c>
      <c r="H27" s="71" t="s">
        <v>54</v>
      </c>
      <c r="I27" s="104">
        <v>0.121</v>
      </c>
      <c r="J27" s="105">
        <f t="shared" si="6"/>
        <v>48.461952</v>
      </c>
      <c r="K27" s="106">
        <f>'LABOR SHEET'!C$8</f>
        <v>18.17</v>
      </c>
      <c r="L27" s="107">
        <f t="shared" si="7"/>
        <v>2.19857</v>
      </c>
      <c r="M27" s="107">
        <f t="shared" si="8"/>
        <v>880.55366784</v>
      </c>
      <c r="N27" s="107">
        <v>10.2</v>
      </c>
      <c r="O27" s="107">
        <f t="shared" si="9"/>
        <v>4085.2224</v>
      </c>
      <c r="P27" s="107">
        <f t="shared" si="10"/>
        <v>12.39857</v>
      </c>
      <c r="Q27" s="134">
        <f t="shared" si="11"/>
        <v>4965.77606784</v>
      </c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</row>
    <row r="28" s="37" customFormat="1" ht="16.95" customHeight="1" spans="1:36">
      <c r="A28" s="86" t="str">
        <f>IF(F28&lt;&gt;"",1+MAX($A$2:A27),"")</f>
        <v/>
      </c>
      <c r="B28" s="90"/>
      <c r="C28" s="88"/>
      <c r="D28" s="70"/>
      <c r="E28" s="73"/>
      <c r="F28" s="91"/>
      <c r="G28" s="92"/>
      <c r="H28" s="71"/>
      <c r="I28" s="104"/>
      <c r="J28" s="105"/>
      <c r="K28" s="106"/>
      <c r="L28" s="107"/>
      <c r="M28" s="107"/>
      <c r="N28" s="107"/>
      <c r="O28" s="107"/>
      <c r="P28" s="107"/>
      <c r="Q28" s="132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</row>
    <row r="29" s="37" customFormat="1" ht="15.6" customHeight="1" spans="1:19">
      <c r="A29" s="86" t="str">
        <f>IF(F29&lt;&gt;"",1+MAX($A$2:A28),"")</f>
        <v/>
      </c>
      <c r="B29" s="90"/>
      <c r="C29" s="93"/>
      <c r="D29" s="81" t="s">
        <v>45</v>
      </c>
      <c r="E29" s="94"/>
      <c r="F29" s="94"/>
      <c r="G29" s="95"/>
      <c r="H29" s="94"/>
      <c r="I29" s="94"/>
      <c r="J29" s="116"/>
      <c r="K29" s="116"/>
      <c r="L29" s="117"/>
      <c r="M29" s="118"/>
      <c r="N29" s="117"/>
      <c r="O29" s="117"/>
      <c r="P29" s="119"/>
      <c r="Q29" s="128">
        <f>SUM(Q18:Q27)</f>
        <v>114416.42579242</v>
      </c>
      <c r="S29" s="131"/>
    </row>
    <row r="30" s="37" customFormat="1" ht="15.6" customHeight="1" spans="1:19">
      <c r="A30" s="96" t="str">
        <f>IF(F30&lt;&gt;"",1+MAX($A$2:A29),"")</f>
        <v/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135"/>
      <c r="S30" s="131"/>
    </row>
    <row r="31" s="37" customFormat="1" ht="16.95" customHeight="1" spans="1:19">
      <c r="A31" s="59" t="str">
        <f>IF(F31&lt;&gt;"",1+MAX($A$2:A30),"")</f>
        <v/>
      </c>
      <c r="B31" s="59"/>
      <c r="C31" s="84">
        <v>33</v>
      </c>
      <c r="D31" s="85" t="s">
        <v>59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123"/>
      <c r="S31" s="131"/>
    </row>
    <row r="32" s="37" customFormat="1" ht="16.95" customHeight="1" spans="1:36">
      <c r="A32" s="86" t="str">
        <f>IF(F32&lt;&gt;"",1+MAX($A$2:A31),"")</f>
        <v/>
      </c>
      <c r="B32" s="87"/>
      <c r="C32" s="88"/>
      <c r="D32" s="89" t="s">
        <v>60</v>
      </c>
      <c r="E32" s="71"/>
      <c r="F32" s="71"/>
      <c r="G32" s="71"/>
      <c r="H32" s="71"/>
      <c r="I32" s="113"/>
      <c r="J32" s="114"/>
      <c r="K32" s="115"/>
      <c r="L32" s="107"/>
      <c r="M32" s="107"/>
      <c r="N32" s="107"/>
      <c r="O32" s="107"/>
      <c r="P32" s="107"/>
      <c r="Q32" s="132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</row>
    <row r="33" s="37" customFormat="1" ht="16.95" customHeight="1" spans="1:36">
      <c r="A33" s="86">
        <f>IF(F33&lt;&gt;"",1+MAX($A$2:A32),"")</f>
        <v>17</v>
      </c>
      <c r="B33" s="90"/>
      <c r="C33" s="88"/>
      <c r="D33" s="70" t="s">
        <v>61</v>
      </c>
      <c r="E33" s="73">
        <v>1</v>
      </c>
      <c r="F33" s="91">
        <v>0</v>
      </c>
      <c r="G33" s="92">
        <f t="shared" ref="G33:G41" si="19">E33*(1+F33)</f>
        <v>1</v>
      </c>
      <c r="H33" s="71" t="s">
        <v>62</v>
      </c>
      <c r="I33" s="104">
        <v>5.55</v>
      </c>
      <c r="J33" s="105">
        <f t="shared" ref="J33:J41" si="20">+I33*G33</f>
        <v>5.55</v>
      </c>
      <c r="K33" s="106">
        <f>'LABOR SHEET'!C$10</f>
        <v>29.89</v>
      </c>
      <c r="L33" s="107">
        <f t="shared" ref="L33:L41" si="21">I33*K33</f>
        <v>165.8895</v>
      </c>
      <c r="M33" s="107">
        <f t="shared" ref="M33:M41" si="22">K33*J33</f>
        <v>165.8895</v>
      </c>
      <c r="N33" s="107">
        <v>850</v>
      </c>
      <c r="O33" s="107">
        <f t="shared" ref="O33:O41" si="23">N33*G33</f>
        <v>850</v>
      </c>
      <c r="P33" s="107">
        <f t="shared" ref="P33:P41" si="24">(I33*K33)+N33</f>
        <v>1015.8895</v>
      </c>
      <c r="Q33" s="134">
        <f t="shared" ref="Q33:Q41" si="25">P33*G33</f>
        <v>1015.8895</v>
      </c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</row>
    <row r="34" s="37" customFormat="1" ht="16.95" customHeight="1" spans="1:36">
      <c r="A34" s="86">
        <f>IF(F34&lt;&gt;"",1+MAX($A$2:A33),"")</f>
        <v>18</v>
      </c>
      <c r="B34" s="90"/>
      <c r="C34" s="88"/>
      <c r="D34" s="70" t="s">
        <v>63</v>
      </c>
      <c r="E34" s="73" t="s">
        <v>64</v>
      </c>
      <c r="F34" s="91">
        <v>0.1</v>
      </c>
      <c r="G34" s="92">
        <f t="shared" si="19"/>
        <v>69.3</v>
      </c>
      <c r="H34" s="71" t="s">
        <v>49</v>
      </c>
      <c r="I34" s="104">
        <v>0.08</v>
      </c>
      <c r="J34" s="105">
        <f t="shared" si="20"/>
        <v>5.544</v>
      </c>
      <c r="K34" s="106">
        <f>'LABOR SHEET'!C$10</f>
        <v>29.89</v>
      </c>
      <c r="L34" s="107">
        <f t="shared" si="21"/>
        <v>2.3912</v>
      </c>
      <c r="M34" s="107">
        <f t="shared" si="22"/>
        <v>165.71016</v>
      </c>
      <c r="N34" s="107">
        <v>10.55</v>
      </c>
      <c r="O34" s="107">
        <f t="shared" si="23"/>
        <v>731.115</v>
      </c>
      <c r="P34" s="107">
        <f t="shared" si="24"/>
        <v>12.9412</v>
      </c>
      <c r="Q34" s="134">
        <f t="shared" si="25"/>
        <v>896.82516</v>
      </c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</row>
    <row r="35" s="37" customFormat="1" ht="16.95" customHeight="1" spans="1:36">
      <c r="A35" s="86">
        <f>IF(F35&lt;&gt;"",1+MAX($A$2:A34),"")</f>
        <v>19</v>
      </c>
      <c r="B35" s="90"/>
      <c r="C35" s="88"/>
      <c r="D35" s="70" t="s">
        <v>65</v>
      </c>
      <c r="E35" s="73" t="s">
        <v>66</v>
      </c>
      <c r="F35" s="91">
        <v>0.1</v>
      </c>
      <c r="G35" s="92">
        <f t="shared" si="19"/>
        <v>59.4</v>
      </c>
      <c r="H35" s="71" t="s">
        <v>49</v>
      </c>
      <c r="I35" s="104">
        <v>0.11</v>
      </c>
      <c r="J35" s="105">
        <f t="shared" si="20"/>
        <v>6.534</v>
      </c>
      <c r="K35" s="106">
        <f>'LABOR SHEET'!C$10</f>
        <v>29.89</v>
      </c>
      <c r="L35" s="107">
        <f t="shared" si="21"/>
        <v>3.2879</v>
      </c>
      <c r="M35" s="107">
        <f t="shared" si="22"/>
        <v>195.30126</v>
      </c>
      <c r="N35" s="107">
        <v>16.2</v>
      </c>
      <c r="O35" s="107">
        <f t="shared" si="23"/>
        <v>962.28</v>
      </c>
      <c r="P35" s="107">
        <f t="shared" si="24"/>
        <v>19.4879</v>
      </c>
      <c r="Q35" s="134">
        <f t="shared" si="25"/>
        <v>1157.58126</v>
      </c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</row>
    <row r="36" s="37" customFormat="1" ht="16.95" customHeight="1" spans="1:36">
      <c r="A36" s="86">
        <f>IF(F36&lt;&gt;"",1+MAX($A$2:A35),"")</f>
        <v>20</v>
      </c>
      <c r="B36" s="90"/>
      <c r="C36" s="88"/>
      <c r="D36" s="70" t="s">
        <v>67</v>
      </c>
      <c r="E36" s="73" t="s">
        <v>68</v>
      </c>
      <c r="F36" s="91">
        <v>0.1</v>
      </c>
      <c r="G36" s="92">
        <f t="shared" si="19"/>
        <v>198</v>
      </c>
      <c r="H36" s="71" t="s">
        <v>49</v>
      </c>
      <c r="I36" s="104">
        <v>0.077</v>
      </c>
      <c r="J36" s="105">
        <f t="shared" si="20"/>
        <v>15.246</v>
      </c>
      <c r="K36" s="106">
        <f>'LABOR SHEET'!C$10</f>
        <v>29.89</v>
      </c>
      <c r="L36" s="107">
        <f t="shared" si="21"/>
        <v>2.30153</v>
      </c>
      <c r="M36" s="107">
        <f t="shared" si="22"/>
        <v>455.70294</v>
      </c>
      <c r="N36" s="107">
        <v>8.05</v>
      </c>
      <c r="O36" s="107">
        <f t="shared" si="23"/>
        <v>1593.9</v>
      </c>
      <c r="P36" s="107">
        <f t="shared" si="24"/>
        <v>10.35153</v>
      </c>
      <c r="Q36" s="134">
        <f t="shared" si="25"/>
        <v>2049.60294</v>
      </c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</row>
    <row r="37" s="37" customFormat="1" ht="16.95" customHeight="1" spans="1:36">
      <c r="A37" s="86">
        <f>IF(F37&lt;&gt;"",1+MAX($A$2:A36),"")</f>
        <v>21</v>
      </c>
      <c r="B37" s="90"/>
      <c r="C37" s="88"/>
      <c r="D37" s="70" t="s">
        <v>69</v>
      </c>
      <c r="E37" s="73" t="s">
        <v>70</v>
      </c>
      <c r="F37" s="91">
        <v>0.1</v>
      </c>
      <c r="G37" s="92">
        <f t="shared" si="19"/>
        <v>7706.6</v>
      </c>
      <c r="H37" s="71" t="s">
        <v>49</v>
      </c>
      <c r="I37" s="104">
        <v>0.085</v>
      </c>
      <c r="J37" s="105">
        <f t="shared" si="20"/>
        <v>655.061</v>
      </c>
      <c r="K37" s="106">
        <f>'LABOR SHEET'!C$10</f>
        <v>29.89</v>
      </c>
      <c r="L37" s="107">
        <f t="shared" si="21"/>
        <v>2.54065</v>
      </c>
      <c r="M37" s="107">
        <f t="shared" si="22"/>
        <v>19579.77329</v>
      </c>
      <c r="N37" s="107">
        <v>6.6</v>
      </c>
      <c r="O37" s="107">
        <f t="shared" si="23"/>
        <v>50863.56</v>
      </c>
      <c r="P37" s="107">
        <f t="shared" si="24"/>
        <v>9.14065</v>
      </c>
      <c r="Q37" s="134">
        <f t="shared" si="25"/>
        <v>70443.33329</v>
      </c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</row>
    <row r="38" s="37" customFormat="1" ht="16.95" customHeight="1" spans="1:36">
      <c r="A38" s="86">
        <f>IF(F38&lt;&gt;"",1+MAX($A$2:A37),"")</f>
        <v>22</v>
      </c>
      <c r="B38" s="90"/>
      <c r="C38" s="88"/>
      <c r="D38" s="98" t="s">
        <v>71</v>
      </c>
      <c r="E38" s="73" t="s">
        <v>72</v>
      </c>
      <c r="F38" s="91">
        <v>0.1</v>
      </c>
      <c r="G38" s="92">
        <f t="shared" si="19"/>
        <v>11426.8</v>
      </c>
      <c r="H38" s="71" t="s">
        <v>49</v>
      </c>
      <c r="I38" s="104">
        <f>0.038+0.025+0.055</f>
        <v>0.118</v>
      </c>
      <c r="J38" s="105">
        <f t="shared" si="20"/>
        <v>1348.3624</v>
      </c>
      <c r="K38" s="106">
        <f>'LABOR SHEET'!C$10</f>
        <v>29.89</v>
      </c>
      <c r="L38" s="107">
        <f t="shared" si="21"/>
        <v>3.52702</v>
      </c>
      <c r="M38" s="107">
        <f t="shared" si="22"/>
        <v>40302.552136</v>
      </c>
      <c r="N38" s="107">
        <v>15.55</v>
      </c>
      <c r="O38" s="107">
        <f t="shared" si="23"/>
        <v>177686.74</v>
      </c>
      <c r="P38" s="107">
        <f t="shared" si="24"/>
        <v>19.07702</v>
      </c>
      <c r="Q38" s="134">
        <f t="shared" si="25"/>
        <v>217989.292136</v>
      </c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</row>
    <row r="39" s="37" customFormat="1" ht="16.95" customHeight="1" spans="1:36">
      <c r="A39" s="86">
        <f>IF(F39&lt;&gt;"",1+MAX($A$2:A38),"")</f>
        <v>23</v>
      </c>
      <c r="B39" s="90"/>
      <c r="C39" s="88"/>
      <c r="D39" s="70" t="s">
        <v>73</v>
      </c>
      <c r="E39" s="73">
        <v>111.94</v>
      </c>
      <c r="F39" s="91">
        <v>0.05</v>
      </c>
      <c r="G39" s="92">
        <f t="shared" si="19"/>
        <v>117.537</v>
      </c>
      <c r="H39" s="71" t="s">
        <v>54</v>
      </c>
      <c r="I39" s="104">
        <v>0.684</v>
      </c>
      <c r="J39" s="105">
        <f t="shared" si="20"/>
        <v>80.395308</v>
      </c>
      <c r="K39" s="106">
        <f>'LABOR SHEET'!C$10</f>
        <v>29.89</v>
      </c>
      <c r="L39" s="107">
        <f t="shared" si="21"/>
        <v>20.44476</v>
      </c>
      <c r="M39" s="107">
        <f t="shared" si="22"/>
        <v>2403.01575612</v>
      </c>
      <c r="N39" s="107">
        <v>32.5</v>
      </c>
      <c r="O39" s="107">
        <f t="shared" si="23"/>
        <v>3819.9525</v>
      </c>
      <c r="P39" s="107">
        <f t="shared" si="24"/>
        <v>52.94476</v>
      </c>
      <c r="Q39" s="134">
        <f t="shared" si="25"/>
        <v>6222.96825612</v>
      </c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</row>
    <row r="40" s="37" customFormat="1" ht="16.95" customHeight="1" spans="1:36">
      <c r="A40" s="86">
        <f>IF(F40&lt;&gt;"",1+MAX($A$2:A39),"")</f>
        <v>24</v>
      </c>
      <c r="B40" s="90"/>
      <c r="C40" s="88"/>
      <c r="D40" s="70" t="s">
        <v>74</v>
      </c>
      <c r="E40" s="73">
        <f>+E39*5*4/27</f>
        <v>82.9185185185185</v>
      </c>
      <c r="F40" s="91">
        <v>0.1</v>
      </c>
      <c r="G40" s="92">
        <f t="shared" si="19"/>
        <v>91.2103703703704</v>
      </c>
      <c r="H40" s="71" t="s">
        <v>75</v>
      </c>
      <c r="I40" s="104">
        <v>0.22</v>
      </c>
      <c r="J40" s="105">
        <f t="shared" si="20"/>
        <v>20.0662814814815</v>
      </c>
      <c r="K40" s="106">
        <f>'LABOR SHEET'!C$10</f>
        <v>29.89</v>
      </c>
      <c r="L40" s="107">
        <f t="shared" si="21"/>
        <v>6.5758</v>
      </c>
      <c r="M40" s="107">
        <f t="shared" si="22"/>
        <v>599.781153481482</v>
      </c>
      <c r="N40" s="107">
        <v>2.6</v>
      </c>
      <c r="O40" s="107">
        <f t="shared" si="23"/>
        <v>237.146962962963</v>
      </c>
      <c r="P40" s="107">
        <f t="shared" si="24"/>
        <v>9.1758</v>
      </c>
      <c r="Q40" s="134">
        <f t="shared" si="25"/>
        <v>836.928116444445</v>
      </c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</row>
    <row r="41" s="37" customFormat="1" ht="16.95" customHeight="1" spans="1:36">
      <c r="A41" s="86">
        <f>IF(F41&lt;&gt;"",1+MAX($A$2:A40),"")</f>
        <v>25</v>
      </c>
      <c r="B41" s="90"/>
      <c r="C41" s="88"/>
      <c r="D41" s="70" t="s">
        <v>76</v>
      </c>
      <c r="E41" s="73">
        <f>+E40*0.85</f>
        <v>70.4807407407407</v>
      </c>
      <c r="F41" s="91">
        <v>0.1</v>
      </c>
      <c r="G41" s="92">
        <f t="shared" si="19"/>
        <v>77.5288148148148</v>
      </c>
      <c r="H41" s="71" t="s">
        <v>75</v>
      </c>
      <c r="I41" s="104">
        <v>0.2</v>
      </c>
      <c r="J41" s="105">
        <f t="shared" si="20"/>
        <v>15.505762962963</v>
      </c>
      <c r="K41" s="106">
        <f>'LABOR SHEET'!C$10</f>
        <v>29.89</v>
      </c>
      <c r="L41" s="107">
        <f t="shared" si="21"/>
        <v>5.978</v>
      </c>
      <c r="M41" s="107">
        <f t="shared" si="22"/>
        <v>463.467254962963</v>
      </c>
      <c r="N41" s="107">
        <v>2.6</v>
      </c>
      <c r="O41" s="107">
        <f t="shared" si="23"/>
        <v>201.574918518519</v>
      </c>
      <c r="P41" s="107">
        <f t="shared" si="24"/>
        <v>8.578</v>
      </c>
      <c r="Q41" s="134">
        <f t="shared" si="25"/>
        <v>665.042173481482</v>
      </c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</row>
    <row r="42" s="37" customFormat="1" ht="16.95" customHeight="1" spans="1:36">
      <c r="A42" s="86" t="str">
        <f>IF(F42&lt;&gt;"",1+MAX($A$2:A41),"")</f>
        <v/>
      </c>
      <c r="B42" s="90"/>
      <c r="C42" s="88"/>
      <c r="D42" s="70"/>
      <c r="E42" s="73"/>
      <c r="F42" s="91"/>
      <c r="G42" s="92"/>
      <c r="H42" s="71"/>
      <c r="I42" s="104"/>
      <c r="J42" s="105"/>
      <c r="K42" s="106"/>
      <c r="L42" s="107"/>
      <c r="M42" s="107"/>
      <c r="N42" s="107"/>
      <c r="O42" s="107"/>
      <c r="P42" s="107"/>
      <c r="Q42" s="134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</row>
    <row r="43" s="37" customFormat="1" ht="16.95" customHeight="1" spans="1:36">
      <c r="A43" s="86" t="str">
        <f>IF(F43&lt;&gt;"",1+MAX($A$2:A42),"")</f>
        <v/>
      </c>
      <c r="B43" s="87"/>
      <c r="C43" s="88"/>
      <c r="D43" s="89" t="s">
        <v>77</v>
      </c>
      <c r="E43" s="71"/>
      <c r="F43" s="71"/>
      <c r="G43" s="71"/>
      <c r="H43" s="71"/>
      <c r="I43" s="113"/>
      <c r="J43" s="114"/>
      <c r="K43" s="115"/>
      <c r="L43" s="107"/>
      <c r="M43" s="107"/>
      <c r="N43" s="107"/>
      <c r="O43" s="107"/>
      <c r="P43" s="107"/>
      <c r="Q43" s="132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</row>
    <row r="44" s="37" customFormat="1" ht="16.95" customHeight="1" spans="1:36">
      <c r="A44" s="86">
        <f>IF(F44&lt;&gt;"",1+MAX($A$2:A43),"")</f>
        <v>26</v>
      </c>
      <c r="B44" s="90"/>
      <c r="C44" s="88"/>
      <c r="D44" s="70" t="s">
        <v>78</v>
      </c>
      <c r="E44" s="73">
        <v>144.27</v>
      </c>
      <c r="F44" s="91">
        <v>0.05</v>
      </c>
      <c r="G44" s="92">
        <f t="shared" ref="G44:G46" si="26">E44*(1+F44)</f>
        <v>151.4835</v>
      </c>
      <c r="H44" s="71" t="s">
        <v>54</v>
      </c>
      <c r="I44" s="104">
        <f>0.313*1.5</f>
        <v>0.4695</v>
      </c>
      <c r="J44" s="105">
        <f t="shared" ref="J44:J82" si="27">+I44*G44</f>
        <v>71.12150325</v>
      </c>
      <c r="K44" s="106">
        <f>'LABOR SHEET'!C$10</f>
        <v>29.89</v>
      </c>
      <c r="L44" s="107">
        <f t="shared" ref="L44:L82" si="28">I44*K44</f>
        <v>14.033355</v>
      </c>
      <c r="M44" s="107">
        <f t="shared" ref="M44:M82" si="29">K44*J44</f>
        <v>2125.8217321425</v>
      </c>
      <c r="N44" s="107">
        <f>16.8*1.5</f>
        <v>25.2</v>
      </c>
      <c r="O44" s="107">
        <f t="shared" ref="O44:O82" si="30">N44*G44</f>
        <v>3817.3842</v>
      </c>
      <c r="P44" s="107">
        <f t="shared" ref="P44:P82" si="31">(I44*K44)+N44</f>
        <v>39.233355</v>
      </c>
      <c r="Q44" s="134">
        <f t="shared" ref="Q44:Q82" si="32">P44*G44</f>
        <v>5943.2059321425</v>
      </c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</row>
    <row r="45" s="37" customFormat="1" ht="16.95" customHeight="1" spans="1:36">
      <c r="A45" s="86">
        <f>IF(F45&lt;&gt;"",1+MAX($A$2:A44),"")</f>
        <v>27</v>
      </c>
      <c r="B45" s="90"/>
      <c r="C45" s="88"/>
      <c r="D45" s="70" t="s">
        <v>74</v>
      </c>
      <c r="E45" s="73">
        <f>+E44*5*4/27</f>
        <v>106.866666666667</v>
      </c>
      <c r="F45" s="91">
        <v>0.1</v>
      </c>
      <c r="G45" s="92">
        <f t="shared" si="26"/>
        <v>117.553333333333</v>
      </c>
      <c r="H45" s="71" t="s">
        <v>75</v>
      </c>
      <c r="I45" s="104">
        <v>0.22</v>
      </c>
      <c r="J45" s="105">
        <f t="shared" si="27"/>
        <v>25.8617333333333</v>
      </c>
      <c r="K45" s="106">
        <f>'LABOR SHEET'!C$8</f>
        <v>18.17</v>
      </c>
      <c r="L45" s="107">
        <f t="shared" si="28"/>
        <v>3.9974</v>
      </c>
      <c r="M45" s="107">
        <f t="shared" si="29"/>
        <v>469.907694666667</v>
      </c>
      <c r="N45" s="107">
        <v>2.6</v>
      </c>
      <c r="O45" s="107">
        <f t="shared" si="30"/>
        <v>305.638666666667</v>
      </c>
      <c r="P45" s="107">
        <f t="shared" si="31"/>
        <v>6.5974</v>
      </c>
      <c r="Q45" s="134">
        <f t="shared" si="32"/>
        <v>775.546361333333</v>
      </c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</row>
    <row r="46" s="37" customFormat="1" ht="16.95" customHeight="1" spans="1:36">
      <c r="A46" s="86">
        <f>IF(F46&lt;&gt;"",1+MAX($A$2:A45),"")</f>
        <v>28</v>
      </c>
      <c r="B46" s="90"/>
      <c r="C46" s="88"/>
      <c r="D46" s="70" t="s">
        <v>76</v>
      </c>
      <c r="E46" s="73">
        <f>+E45*0.85</f>
        <v>90.8366666666667</v>
      </c>
      <c r="F46" s="91">
        <v>0.1</v>
      </c>
      <c r="G46" s="92">
        <f t="shared" si="26"/>
        <v>99.9203333333333</v>
      </c>
      <c r="H46" s="71" t="s">
        <v>75</v>
      </c>
      <c r="I46" s="104">
        <v>0.2</v>
      </c>
      <c r="J46" s="105">
        <f t="shared" si="27"/>
        <v>19.9840666666667</v>
      </c>
      <c r="K46" s="106">
        <f>'LABOR SHEET'!C$8</f>
        <v>18.17</v>
      </c>
      <c r="L46" s="107">
        <f t="shared" si="28"/>
        <v>3.634</v>
      </c>
      <c r="M46" s="107">
        <f t="shared" si="29"/>
        <v>363.110491333333</v>
      </c>
      <c r="N46" s="107">
        <v>2.6</v>
      </c>
      <c r="O46" s="107">
        <f t="shared" si="30"/>
        <v>259.792866666667</v>
      </c>
      <c r="P46" s="107">
        <f t="shared" si="31"/>
        <v>6.234</v>
      </c>
      <c r="Q46" s="134">
        <f t="shared" si="32"/>
        <v>622.903358</v>
      </c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</row>
    <row r="47" s="37" customFormat="1" ht="16.95" customHeight="1" spans="1:36">
      <c r="A47" s="86">
        <f>IF(F47&lt;&gt;"",1+MAX($A$2:A46),"")</f>
        <v>29</v>
      </c>
      <c r="B47" s="90"/>
      <c r="C47" s="88"/>
      <c r="D47" s="70" t="s">
        <v>79</v>
      </c>
      <c r="E47" s="73">
        <v>76.19</v>
      </c>
      <c r="F47" s="91">
        <v>0.05</v>
      </c>
      <c r="G47" s="92">
        <f t="shared" ref="G47:G64" si="33">E47*(1+F47)</f>
        <v>79.9995</v>
      </c>
      <c r="H47" s="71" t="s">
        <v>54</v>
      </c>
      <c r="I47" s="104">
        <v>0.333</v>
      </c>
      <c r="J47" s="105">
        <f t="shared" si="27"/>
        <v>26.6398335</v>
      </c>
      <c r="K47" s="106">
        <f>'LABOR SHEET'!C$10</f>
        <v>29.89</v>
      </c>
      <c r="L47" s="107">
        <f t="shared" si="28"/>
        <v>9.95337</v>
      </c>
      <c r="M47" s="107">
        <f t="shared" si="29"/>
        <v>796.264623315</v>
      </c>
      <c r="N47" s="107">
        <v>10.45</v>
      </c>
      <c r="O47" s="107">
        <f t="shared" si="30"/>
        <v>835.994775</v>
      </c>
      <c r="P47" s="107">
        <f t="shared" si="31"/>
        <v>20.40337</v>
      </c>
      <c r="Q47" s="134">
        <f t="shared" si="32"/>
        <v>1632.259398315</v>
      </c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</row>
    <row r="48" s="37" customFormat="1" ht="16.95" customHeight="1" spans="1:36">
      <c r="A48" s="86">
        <f>IF(F48&lt;&gt;"",1+MAX($A$2:A47),"")</f>
        <v>30</v>
      </c>
      <c r="B48" s="90"/>
      <c r="C48" s="88"/>
      <c r="D48" s="70" t="s">
        <v>74</v>
      </c>
      <c r="E48" s="73">
        <f>+E47*5*4/27</f>
        <v>56.437037037037</v>
      </c>
      <c r="F48" s="91">
        <v>0.1</v>
      </c>
      <c r="G48" s="92">
        <f t="shared" si="33"/>
        <v>62.0807407407407</v>
      </c>
      <c r="H48" s="71" t="s">
        <v>75</v>
      </c>
      <c r="I48" s="104">
        <v>0.22</v>
      </c>
      <c r="J48" s="105">
        <f t="shared" si="27"/>
        <v>13.657762962963</v>
      </c>
      <c r="K48" s="106">
        <f>'LABOR SHEET'!C$8</f>
        <v>18.17</v>
      </c>
      <c r="L48" s="107">
        <f t="shared" si="28"/>
        <v>3.9974</v>
      </c>
      <c r="M48" s="107">
        <f t="shared" si="29"/>
        <v>248.161553037037</v>
      </c>
      <c r="N48" s="107">
        <v>2.6</v>
      </c>
      <c r="O48" s="107">
        <f t="shared" si="30"/>
        <v>161.409925925926</v>
      </c>
      <c r="P48" s="107">
        <f t="shared" si="31"/>
        <v>6.5974</v>
      </c>
      <c r="Q48" s="134">
        <f t="shared" si="32"/>
        <v>409.571478962963</v>
      </c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</row>
    <row r="49" s="37" customFormat="1" ht="16.95" customHeight="1" spans="1:36">
      <c r="A49" s="86">
        <f>IF(F49&lt;&gt;"",1+MAX($A$2:A48),"")</f>
        <v>31</v>
      </c>
      <c r="B49" s="90"/>
      <c r="C49" s="88"/>
      <c r="D49" s="70" t="s">
        <v>76</v>
      </c>
      <c r="E49" s="73">
        <f>+E48*0.85</f>
        <v>47.9714814814815</v>
      </c>
      <c r="F49" s="91">
        <v>0.1</v>
      </c>
      <c r="G49" s="92">
        <f t="shared" si="33"/>
        <v>52.7686296296296</v>
      </c>
      <c r="H49" s="71" t="s">
        <v>75</v>
      </c>
      <c r="I49" s="104">
        <v>0.2</v>
      </c>
      <c r="J49" s="105">
        <f t="shared" si="27"/>
        <v>10.5537259259259</v>
      </c>
      <c r="K49" s="106">
        <f>'LABOR SHEET'!C$8</f>
        <v>18.17</v>
      </c>
      <c r="L49" s="107">
        <f t="shared" si="28"/>
        <v>3.634</v>
      </c>
      <c r="M49" s="107">
        <f t="shared" si="29"/>
        <v>191.761200074074</v>
      </c>
      <c r="N49" s="107">
        <v>2.6</v>
      </c>
      <c r="O49" s="107">
        <f t="shared" si="30"/>
        <v>137.198437037037</v>
      </c>
      <c r="P49" s="107">
        <f t="shared" si="31"/>
        <v>6.234</v>
      </c>
      <c r="Q49" s="134">
        <f t="shared" si="32"/>
        <v>328.959637111111</v>
      </c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</row>
    <row r="50" s="37" customFormat="1" ht="16.95" customHeight="1" spans="1:36">
      <c r="A50" s="86">
        <f>IF(F50&lt;&gt;"",1+MAX($A$2:A49),"")</f>
        <v>32</v>
      </c>
      <c r="B50" s="90"/>
      <c r="C50" s="88"/>
      <c r="D50" s="70" t="s">
        <v>80</v>
      </c>
      <c r="E50" s="73">
        <v>3877.7</v>
      </c>
      <c r="F50" s="91">
        <v>0.05</v>
      </c>
      <c r="G50" s="92">
        <f t="shared" si="33"/>
        <v>4071.585</v>
      </c>
      <c r="H50" s="71" t="s">
        <v>54</v>
      </c>
      <c r="I50" s="104">
        <v>0.333</v>
      </c>
      <c r="J50" s="105">
        <f t="shared" ref="J50" si="34">+I50*G50</f>
        <v>1355.837805</v>
      </c>
      <c r="K50" s="106">
        <f>'LABOR SHEET'!C$10</f>
        <v>29.89</v>
      </c>
      <c r="L50" s="107">
        <f t="shared" ref="L50" si="35">I50*K50</f>
        <v>9.95337</v>
      </c>
      <c r="M50" s="107">
        <f t="shared" ref="M50" si="36">K50*J50</f>
        <v>40525.99199145</v>
      </c>
      <c r="N50" s="107">
        <v>10.45</v>
      </c>
      <c r="O50" s="107">
        <f t="shared" ref="O50" si="37">N50*G50</f>
        <v>42548.06325</v>
      </c>
      <c r="P50" s="107">
        <f t="shared" si="31"/>
        <v>20.40337</v>
      </c>
      <c r="Q50" s="134">
        <f t="shared" si="32"/>
        <v>83074.05524145</v>
      </c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</row>
    <row r="51" s="37" customFormat="1" ht="16.95" customHeight="1" spans="1:36">
      <c r="A51" s="86">
        <f>IF(F51&lt;&gt;"",1+MAX($A$2:A50),"")</f>
        <v>33</v>
      </c>
      <c r="B51" s="90"/>
      <c r="C51" s="88"/>
      <c r="D51" s="70" t="s">
        <v>74</v>
      </c>
      <c r="E51" s="73">
        <f>+E50*5*4/27</f>
        <v>2872.37037037037</v>
      </c>
      <c r="F51" s="91">
        <v>0.1</v>
      </c>
      <c r="G51" s="92">
        <f t="shared" si="33"/>
        <v>3159.60740740741</v>
      </c>
      <c r="H51" s="71" t="s">
        <v>75</v>
      </c>
      <c r="I51" s="104">
        <v>0.22</v>
      </c>
      <c r="J51" s="105">
        <f t="shared" si="27"/>
        <v>695.11362962963</v>
      </c>
      <c r="K51" s="106">
        <f>'LABOR SHEET'!C$8</f>
        <v>18.17</v>
      </c>
      <c r="L51" s="107">
        <f t="shared" si="28"/>
        <v>3.9974</v>
      </c>
      <c r="M51" s="107">
        <f t="shared" si="29"/>
        <v>12630.2146503704</v>
      </c>
      <c r="N51" s="107">
        <v>2.6</v>
      </c>
      <c r="O51" s="107">
        <f t="shared" si="30"/>
        <v>8214.97925925926</v>
      </c>
      <c r="P51" s="107">
        <f t="shared" si="31"/>
        <v>6.5974</v>
      </c>
      <c r="Q51" s="134">
        <f t="shared" si="32"/>
        <v>20845.1939096296</v>
      </c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</row>
    <row r="52" s="37" customFormat="1" ht="16.95" customHeight="1" spans="1:36">
      <c r="A52" s="86">
        <f>IF(F52&lt;&gt;"",1+MAX($A$2:A51),"")</f>
        <v>34</v>
      </c>
      <c r="B52" s="90"/>
      <c r="C52" s="88"/>
      <c r="D52" s="70" t="s">
        <v>76</v>
      </c>
      <c r="E52" s="73">
        <f>+E51*0.85</f>
        <v>2441.51481481481</v>
      </c>
      <c r="F52" s="91">
        <v>0.1</v>
      </c>
      <c r="G52" s="92">
        <f t="shared" si="33"/>
        <v>2685.6662962963</v>
      </c>
      <c r="H52" s="71" t="s">
        <v>75</v>
      </c>
      <c r="I52" s="104">
        <v>0.2</v>
      </c>
      <c r="J52" s="105">
        <f t="shared" si="27"/>
        <v>537.133259259259</v>
      </c>
      <c r="K52" s="106">
        <f>'LABOR SHEET'!C$8</f>
        <v>18.17</v>
      </c>
      <c r="L52" s="107">
        <f t="shared" si="28"/>
        <v>3.634</v>
      </c>
      <c r="M52" s="107">
        <f t="shared" si="29"/>
        <v>9759.71132074074</v>
      </c>
      <c r="N52" s="107">
        <v>2.6</v>
      </c>
      <c r="O52" s="107">
        <f t="shared" si="30"/>
        <v>6982.73237037037</v>
      </c>
      <c r="P52" s="107">
        <f t="shared" si="31"/>
        <v>6.234</v>
      </c>
      <c r="Q52" s="134">
        <f t="shared" si="32"/>
        <v>16742.4436911111</v>
      </c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</row>
    <row r="53" s="37" customFormat="1" ht="16.95" customHeight="1" spans="1:36">
      <c r="A53" s="86">
        <f>IF(F53&lt;&gt;"",1+MAX($A$2:A52),"")</f>
        <v>35</v>
      </c>
      <c r="B53" s="90"/>
      <c r="C53" s="88"/>
      <c r="D53" s="70" t="s">
        <v>81</v>
      </c>
      <c r="E53" s="73">
        <v>141.16</v>
      </c>
      <c r="F53" s="91">
        <v>0.05</v>
      </c>
      <c r="G53" s="92">
        <f t="shared" si="33"/>
        <v>148.218</v>
      </c>
      <c r="H53" s="71" t="s">
        <v>54</v>
      </c>
      <c r="I53" s="104">
        <v>0.333</v>
      </c>
      <c r="J53" s="105">
        <f t="shared" ref="J53" si="38">+I53*G53</f>
        <v>49.356594</v>
      </c>
      <c r="K53" s="106">
        <f>'LABOR SHEET'!C$10</f>
        <v>29.89</v>
      </c>
      <c r="L53" s="107">
        <f t="shared" ref="L53" si="39">I53*K53</f>
        <v>9.95337</v>
      </c>
      <c r="M53" s="107">
        <f t="shared" ref="M53" si="40">K53*J53</f>
        <v>1475.26859466</v>
      </c>
      <c r="N53" s="107">
        <v>10.45</v>
      </c>
      <c r="O53" s="107">
        <f t="shared" ref="O53" si="41">N53*G53</f>
        <v>1548.8781</v>
      </c>
      <c r="P53" s="107">
        <f t="shared" si="31"/>
        <v>20.40337</v>
      </c>
      <c r="Q53" s="134">
        <f t="shared" si="32"/>
        <v>3024.14669466</v>
      </c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</row>
    <row r="54" s="37" customFormat="1" ht="16.95" customHeight="1" spans="1:36">
      <c r="A54" s="86">
        <f>IF(F54&lt;&gt;"",1+MAX($A$2:A53),"")</f>
        <v>36</v>
      </c>
      <c r="B54" s="90"/>
      <c r="C54" s="88"/>
      <c r="D54" s="70" t="s">
        <v>74</v>
      </c>
      <c r="E54" s="73">
        <f>+E53*5*4/27</f>
        <v>104.562962962963</v>
      </c>
      <c r="F54" s="91">
        <v>0.1</v>
      </c>
      <c r="G54" s="92">
        <f t="shared" si="33"/>
        <v>115.019259259259</v>
      </c>
      <c r="H54" s="71" t="s">
        <v>75</v>
      </c>
      <c r="I54" s="104">
        <v>0.22</v>
      </c>
      <c r="J54" s="105">
        <f t="shared" si="27"/>
        <v>25.304237037037</v>
      </c>
      <c r="K54" s="106">
        <f>'LABOR SHEET'!C$8</f>
        <v>18.17</v>
      </c>
      <c r="L54" s="107">
        <f t="shared" si="28"/>
        <v>3.9974</v>
      </c>
      <c r="M54" s="107">
        <f t="shared" si="29"/>
        <v>459.777986962963</v>
      </c>
      <c r="N54" s="107">
        <v>2.6</v>
      </c>
      <c r="O54" s="107">
        <f t="shared" si="30"/>
        <v>299.050074074074</v>
      </c>
      <c r="P54" s="107">
        <f t="shared" si="31"/>
        <v>6.5974</v>
      </c>
      <c r="Q54" s="134">
        <f t="shared" si="32"/>
        <v>758.828061037037</v>
      </c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</row>
    <row r="55" s="37" customFormat="1" ht="16.95" customHeight="1" spans="1:36">
      <c r="A55" s="86">
        <f>IF(F55&lt;&gt;"",1+MAX($A$2:A54),"")</f>
        <v>37</v>
      </c>
      <c r="B55" s="90"/>
      <c r="C55" s="88"/>
      <c r="D55" s="70" t="s">
        <v>76</v>
      </c>
      <c r="E55" s="73">
        <f>+E54*0.85</f>
        <v>88.8785185185185</v>
      </c>
      <c r="F55" s="91">
        <v>0.1</v>
      </c>
      <c r="G55" s="92">
        <f t="shared" si="33"/>
        <v>97.7663703703704</v>
      </c>
      <c r="H55" s="71" t="s">
        <v>75</v>
      </c>
      <c r="I55" s="104">
        <v>0.2</v>
      </c>
      <c r="J55" s="105">
        <f t="shared" si="27"/>
        <v>19.5532740740741</v>
      </c>
      <c r="K55" s="106">
        <f>'LABOR SHEET'!C$8</f>
        <v>18.17</v>
      </c>
      <c r="L55" s="107">
        <f t="shared" si="28"/>
        <v>3.634</v>
      </c>
      <c r="M55" s="107">
        <f t="shared" si="29"/>
        <v>355.282989925926</v>
      </c>
      <c r="N55" s="107">
        <v>2.6</v>
      </c>
      <c r="O55" s="107">
        <f t="shared" si="30"/>
        <v>254.192562962963</v>
      </c>
      <c r="P55" s="107">
        <f t="shared" si="31"/>
        <v>6.234</v>
      </c>
      <c r="Q55" s="134">
        <f t="shared" si="32"/>
        <v>609.475552888889</v>
      </c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</row>
    <row r="56" s="37" customFormat="1" ht="16.95" customHeight="1" spans="1:36">
      <c r="A56" s="86">
        <f>IF(F56&lt;&gt;"",1+MAX($A$2:A55),"")</f>
        <v>38</v>
      </c>
      <c r="B56" s="90"/>
      <c r="C56" s="88"/>
      <c r="D56" s="70" t="s">
        <v>82</v>
      </c>
      <c r="E56" s="73">
        <v>141.8</v>
      </c>
      <c r="F56" s="91">
        <v>0.05</v>
      </c>
      <c r="G56" s="92">
        <f t="shared" si="33"/>
        <v>148.89</v>
      </c>
      <c r="H56" s="71" t="s">
        <v>54</v>
      </c>
      <c r="I56" s="104">
        <v>0.41</v>
      </c>
      <c r="J56" s="105">
        <f t="shared" si="27"/>
        <v>61.0449</v>
      </c>
      <c r="K56" s="106">
        <f>'LABOR SHEET'!C$10</f>
        <v>29.89</v>
      </c>
      <c r="L56" s="107">
        <f t="shared" si="28"/>
        <v>12.2549</v>
      </c>
      <c r="M56" s="107">
        <f t="shared" si="29"/>
        <v>1824.632061</v>
      </c>
      <c r="N56" s="107">
        <v>17.95</v>
      </c>
      <c r="O56" s="107">
        <f t="shared" si="30"/>
        <v>2672.5755</v>
      </c>
      <c r="P56" s="107">
        <f t="shared" si="31"/>
        <v>30.2049</v>
      </c>
      <c r="Q56" s="134">
        <f t="shared" si="32"/>
        <v>4497.207561</v>
      </c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</row>
    <row r="57" s="37" customFormat="1" ht="16.95" customHeight="1" spans="1:36">
      <c r="A57" s="86">
        <f>IF(F57&lt;&gt;"",1+MAX($A$2:A56),"")</f>
        <v>39</v>
      </c>
      <c r="B57" s="90"/>
      <c r="C57" s="88"/>
      <c r="D57" s="70" t="s">
        <v>74</v>
      </c>
      <c r="E57" s="73">
        <f>+E56*5*4/27</f>
        <v>105.037037037037</v>
      </c>
      <c r="F57" s="91">
        <v>0.1</v>
      </c>
      <c r="G57" s="92">
        <f t="shared" si="33"/>
        <v>115.540740740741</v>
      </c>
      <c r="H57" s="71" t="s">
        <v>75</v>
      </c>
      <c r="I57" s="104">
        <v>0.22</v>
      </c>
      <c r="J57" s="105">
        <f t="shared" si="27"/>
        <v>25.418962962963</v>
      </c>
      <c r="K57" s="106">
        <f>'LABOR SHEET'!C$8</f>
        <v>18.17</v>
      </c>
      <c r="L57" s="107">
        <f t="shared" si="28"/>
        <v>3.9974</v>
      </c>
      <c r="M57" s="107">
        <f t="shared" si="29"/>
        <v>461.862557037037</v>
      </c>
      <c r="N57" s="107">
        <v>2.6</v>
      </c>
      <c r="O57" s="107">
        <f t="shared" si="30"/>
        <v>300.405925925926</v>
      </c>
      <c r="P57" s="107">
        <f t="shared" si="31"/>
        <v>6.5974</v>
      </c>
      <c r="Q57" s="134">
        <f t="shared" si="32"/>
        <v>762.268482962963</v>
      </c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</row>
    <row r="58" s="37" customFormat="1" ht="16.95" customHeight="1" spans="1:36">
      <c r="A58" s="86">
        <f>IF(F58&lt;&gt;"",1+MAX($A$2:A57),"")</f>
        <v>40</v>
      </c>
      <c r="B58" s="90"/>
      <c r="C58" s="88"/>
      <c r="D58" s="70" t="s">
        <v>76</v>
      </c>
      <c r="E58" s="73">
        <f>+E57*0.85</f>
        <v>89.2814814814815</v>
      </c>
      <c r="F58" s="91">
        <v>0.1</v>
      </c>
      <c r="G58" s="92">
        <f t="shared" si="33"/>
        <v>98.2096296296296</v>
      </c>
      <c r="H58" s="71" t="s">
        <v>75</v>
      </c>
      <c r="I58" s="104">
        <v>0.2</v>
      </c>
      <c r="J58" s="105">
        <f t="shared" si="27"/>
        <v>19.6419259259259</v>
      </c>
      <c r="K58" s="106">
        <f>'LABOR SHEET'!C$8</f>
        <v>18.17</v>
      </c>
      <c r="L58" s="107">
        <f t="shared" si="28"/>
        <v>3.634</v>
      </c>
      <c r="M58" s="107">
        <f t="shared" si="29"/>
        <v>356.893794074074</v>
      </c>
      <c r="N58" s="107">
        <v>2.6</v>
      </c>
      <c r="O58" s="107">
        <f t="shared" si="30"/>
        <v>255.345037037037</v>
      </c>
      <c r="P58" s="107">
        <f t="shared" si="31"/>
        <v>6.234</v>
      </c>
      <c r="Q58" s="134">
        <f t="shared" si="32"/>
        <v>612.238831111111</v>
      </c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</row>
    <row r="59" s="37" customFormat="1" ht="16.95" customHeight="1" spans="1:36">
      <c r="A59" s="86">
        <f>IF(F59&lt;&gt;"",1+MAX($A$2:A58),"")</f>
        <v>41</v>
      </c>
      <c r="B59" s="90"/>
      <c r="C59" s="88"/>
      <c r="D59" s="70" t="s">
        <v>83</v>
      </c>
      <c r="E59" s="73">
        <v>205.09</v>
      </c>
      <c r="F59" s="91">
        <v>0.05</v>
      </c>
      <c r="G59" s="92">
        <f t="shared" si="33"/>
        <v>215.3445</v>
      </c>
      <c r="H59" s="71" t="s">
        <v>54</v>
      </c>
      <c r="I59" s="104">
        <v>0.41</v>
      </c>
      <c r="J59" s="105">
        <f t="shared" ref="J59" si="42">+I59*G59</f>
        <v>88.291245</v>
      </c>
      <c r="K59" s="106">
        <f>'LABOR SHEET'!C$10</f>
        <v>29.89</v>
      </c>
      <c r="L59" s="107">
        <f t="shared" ref="L59" si="43">I59*K59</f>
        <v>12.2549</v>
      </c>
      <c r="M59" s="107">
        <f t="shared" ref="M59" si="44">K59*J59</f>
        <v>2639.02531305</v>
      </c>
      <c r="N59" s="107">
        <v>17.95</v>
      </c>
      <c r="O59" s="107">
        <f t="shared" ref="O59" si="45">N59*G59</f>
        <v>3865.433775</v>
      </c>
      <c r="P59" s="107">
        <f t="shared" ref="P59" si="46">(I59*K59)+N59</f>
        <v>30.2049</v>
      </c>
      <c r="Q59" s="134">
        <f t="shared" ref="Q59" si="47">P59*G59</f>
        <v>6504.45908805</v>
      </c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</row>
    <row r="60" s="37" customFormat="1" ht="16.95" customHeight="1" spans="1:36">
      <c r="A60" s="86">
        <f>IF(F60&lt;&gt;"",1+MAX($A$2:A59),"")</f>
        <v>42</v>
      </c>
      <c r="B60" s="90"/>
      <c r="C60" s="88"/>
      <c r="D60" s="70" t="s">
        <v>74</v>
      </c>
      <c r="E60" s="73">
        <f>+E59*5*4/27</f>
        <v>151.918518518519</v>
      </c>
      <c r="F60" s="91">
        <v>0.1</v>
      </c>
      <c r="G60" s="92">
        <f t="shared" si="33"/>
        <v>167.11037037037</v>
      </c>
      <c r="H60" s="71" t="s">
        <v>75</v>
      </c>
      <c r="I60" s="104">
        <v>0.22</v>
      </c>
      <c r="J60" s="105">
        <f t="shared" si="27"/>
        <v>36.7642814814815</v>
      </c>
      <c r="K60" s="106">
        <f>'LABOR SHEET'!C$8</f>
        <v>18.17</v>
      </c>
      <c r="L60" s="107">
        <f t="shared" si="28"/>
        <v>3.9974</v>
      </c>
      <c r="M60" s="107">
        <f t="shared" si="29"/>
        <v>668.006994518519</v>
      </c>
      <c r="N60" s="107">
        <v>2.6</v>
      </c>
      <c r="O60" s="107">
        <f t="shared" si="30"/>
        <v>434.486962962963</v>
      </c>
      <c r="P60" s="107">
        <f t="shared" si="31"/>
        <v>6.5974</v>
      </c>
      <c r="Q60" s="134">
        <f t="shared" si="32"/>
        <v>1102.49395748148</v>
      </c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</row>
    <row r="61" s="37" customFormat="1" ht="16.95" customHeight="1" spans="1:36">
      <c r="A61" s="86">
        <f>IF(F61&lt;&gt;"",1+MAX($A$2:A60),"")</f>
        <v>43</v>
      </c>
      <c r="B61" s="90"/>
      <c r="C61" s="88"/>
      <c r="D61" s="70" t="s">
        <v>76</v>
      </c>
      <c r="E61" s="73">
        <f>+E60*0.85</f>
        <v>129.130740740741</v>
      </c>
      <c r="F61" s="91">
        <v>0.1</v>
      </c>
      <c r="G61" s="92">
        <f t="shared" si="33"/>
        <v>142.043814814815</v>
      </c>
      <c r="H61" s="71" t="s">
        <v>75</v>
      </c>
      <c r="I61" s="104">
        <v>0.2</v>
      </c>
      <c r="J61" s="105">
        <f t="shared" si="27"/>
        <v>28.408762962963</v>
      </c>
      <c r="K61" s="106">
        <f>'LABOR SHEET'!C$8</f>
        <v>18.17</v>
      </c>
      <c r="L61" s="107">
        <f t="shared" si="28"/>
        <v>3.634</v>
      </c>
      <c r="M61" s="107">
        <f t="shared" si="29"/>
        <v>516.187223037037</v>
      </c>
      <c r="N61" s="107">
        <v>2.6</v>
      </c>
      <c r="O61" s="107">
        <f t="shared" si="30"/>
        <v>369.313918518519</v>
      </c>
      <c r="P61" s="107">
        <f t="shared" si="31"/>
        <v>6.234</v>
      </c>
      <c r="Q61" s="134">
        <f t="shared" si="32"/>
        <v>885.501141555556</v>
      </c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</row>
    <row r="62" s="37" customFormat="1" ht="16.95" customHeight="1" spans="1:36">
      <c r="A62" s="86">
        <f>IF(F62&lt;&gt;"",1+MAX($A$2:A61),"")</f>
        <v>44</v>
      </c>
      <c r="B62" s="90"/>
      <c r="C62" s="88"/>
      <c r="D62" s="70" t="s">
        <v>84</v>
      </c>
      <c r="E62" s="73">
        <v>1966.71</v>
      </c>
      <c r="F62" s="91">
        <v>0.05</v>
      </c>
      <c r="G62" s="92">
        <f t="shared" si="33"/>
        <v>2065.0455</v>
      </c>
      <c r="H62" s="71" t="s">
        <v>54</v>
      </c>
      <c r="I62" s="104">
        <v>0.451</v>
      </c>
      <c r="J62" s="105">
        <f t="shared" si="27"/>
        <v>931.3355205</v>
      </c>
      <c r="K62" s="106">
        <f>'LABOR SHEET'!C$10</f>
        <v>29.89</v>
      </c>
      <c r="L62" s="107">
        <f t="shared" si="28"/>
        <v>13.48039</v>
      </c>
      <c r="M62" s="107">
        <f t="shared" si="29"/>
        <v>27837.618707745</v>
      </c>
      <c r="N62" s="107">
        <v>23.11</v>
      </c>
      <c r="O62" s="107">
        <f t="shared" si="30"/>
        <v>47723.201505</v>
      </c>
      <c r="P62" s="107">
        <f t="shared" si="31"/>
        <v>36.59039</v>
      </c>
      <c r="Q62" s="134">
        <f t="shared" si="32"/>
        <v>75560.820212745</v>
      </c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</row>
    <row r="63" s="37" customFormat="1" ht="16.95" customHeight="1" spans="1:36">
      <c r="A63" s="86">
        <f>IF(F63&lt;&gt;"",1+MAX($A$2:A62),"")</f>
        <v>45</v>
      </c>
      <c r="B63" s="90"/>
      <c r="C63" s="88"/>
      <c r="D63" s="70" t="s">
        <v>74</v>
      </c>
      <c r="E63" s="73">
        <f>+E62*5*4/27</f>
        <v>1456.82222222222</v>
      </c>
      <c r="F63" s="91">
        <v>0.1</v>
      </c>
      <c r="G63" s="92">
        <f t="shared" si="33"/>
        <v>1602.50444444444</v>
      </c>
      <c r="H63" s="71" t="s">
        <v>75</v>
      </c>
      <c r="I63" s="104">
        <v>0.22</v>
      </c>
      <c r="J63" s="105">
        <f t="shared" si="27"/>
        <v>352.550977777778</v>
      </c>
      <c r="K63" s="106">
        <f>'LABOR SHEET'!C$8</f>
        <v>18.17</v>
      </c>
      <c r="L63" s="107">
        <f t="shared" si="28"/>
        <v>3.9974</v>
      </c>
      <c r="M63" s="107">
        <f t="shared" si="29"/>
        <v>6405.85126622222</v>
      </c>
      <c r="N63" s="107">
        <v>2.6</v>
      </c>
      <c r="O63" s="107">
        <f t="shared" si="30"/>
        <v>4166.51155555556</v>
      </c>
      <c r="P63" s="107">
        <f t="shared" si="31"/>
        <v>6.5974</v>
      </c>
      <c r="Q63" s="134">
        <f t="shared" si="32"/>
        <v>10572.3628217778</v>
      </c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</row>
    <row r="64" s="37" customFormat="1" ht="16.95" customHeight="1" spans="1:36">
      <c r="A64" s="86">
        <f>IF(F64&lt;&gt;"",1+MAX($A$2:A63),"")</f>
        <v>46</v>
      </c>
      <c r="B64" s="90"/>
      <c r="C64" s="88"/>
      <c r="D64" s="70" t="s">
        <v>76</v>
      </c>
      <c r="E64" s="73">
        <f>+E63*0.85</f>
        <v>1238.29888888889</v>
      </c>
      <c r="F64" s="91">
        <v>0.1</v>
      </c>
      <c r="G64" s="92">
        <f t="shared" si="33"/>
        <v>1362.12877777778</v>
      </c>
      <c r="H64" s="71" t="s">
        <v>75</v>
      </c>
      <c r="I64" s="104">
        <v>0.2</v>
      </c>
      <c r="J64" s="105">
        <f t="shared" si="27"/>
        <v>272.425755555556</v>
      </c>
      <c r="K64" s="106">
        <f>'LABOR SHEET'!C$8</f>
        <v>18.17</v>
      </c>
      <c r="L64" s="107">
        <f t="shared" si="28"/>
        <v>3.634</v>
      </c>
      <c r="M64" s="107">
        <f t="shared" si="29"/>
        <v>4949.97597844444</v>
      </c>
      <c r="N64" s="107">
        <v>2.6</v>
      </c>
      <c r="O64" s="107">
        <f t="shared" si="30"/>
        <v>3541.53482222222</v>
      </c>
      <c r="P64" s="107">
        <f t="shared" si="31"/>
        <v>6.234</v>
      </c>
      <c r="Q64" s="134">
        <f t="shared" si="32"/>
        <v>8491.51080066667</v>
      </c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</row>
    <row r="65" s="37" customFormat="1" ht="16.95" customHeight="1" spans="1:36">
      <c r="A65" s="86">
        <f>IF(F65&lt;&gt;"",1+MAX($A$2:A64),"")</f>
        <v>47</v>
      </c>
      <c r="B65" s="90"/>
      <c r="C65" s="88"/>
      <c r="D65" s="70" t="s">
        <v>85</v>
      </c>
      <c r="E65" s="73">
        <v>90.38</v>
      </c>
      <c r="F65" s="91">
        <v>0.05</v>
      </c>
      <c r="G65" s="92">
        <f t="shared" ref="G65:G67" si="48">E65*(1+F65)</f>
        <v>94.899</v>
      </c>
      <c r="H65" s="71" t="s">
        <v>54</v>
      </c>
      <c r="I65" s="104">
        <v>0.451</v>
      </c>
      <c r="J65" s="105">
        <f t="shared" ref="J65" si="49">+I65*G65</f>
        <v>42.799449</v>
      </c>
      <c r="K65" s="106">
        <f>'LABOR SHEET'!C$10</f>
        <v>29.89</v>
      </c>
      <c r="L65" s="107">
        <f t="shared" ref="L65" si="50">I65*K65</f>
        <v>13.48039</v>
      </c>
      <c r="M65" s="107">
        <f t="shared" ref="M65" si="51">K65*J65</f>
        <v>1279.27553061</v>
      </c>
      <c r="N65" s="107">
        <v>23.11</v>
      </c>
      <c r="O65" s="107">
        <f t="shared" ref="O65" si="52">N65*G65</f>
        <v>2193.11589</v>
      </c>
      <c r="P65" s="107">
        <f t="shared" ref="P65" si="53">(I65*K65)+N65</f>
        <v>36.59039</v>
      </c>
      <c r="Q65" s="134">
        <f t="shared" ref="Q65" si="54">P65*G65</f>
        <v>3472.39142061</v>
      </c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</row>
    <row r="66" s="37" customFormat="1" ht="16.95" customHeight="1" spans="1:36">
      <c r="A66" s="86">
        <f>IF(F66&lt;&gt;"",1+MAX($A$2:A65),"")</f>
        <v>48</v>
      </c>
      <c r="B66" s="90"/>
      <c r="C66" s="88"/>
      <c r="D66" s="70" t="s">
        <v>74</v>
      </c>
      <c r="E66" s="73">
        <f>+E65*5*4/27</f>
        <v>66.9481481481481</v>
      </c>
      <c r="F66" s="91">
        <v>0.1</v>
      </c>
      <c r="G66" s="92">
        <f t="shared" si="48"/>
        <v>73.642962962963</v>
      </c>
      <c r="H66" s="71" t="s">
        <v>75</v>
      </c>
      <c r="I66" s="104">
        <v>0.22</v>
      </c>
      <c r="J66" s="105">
        <f t="shared" si="27"/>
        <v>16.2014518518519</v>
      </c>
      <c r="K66" s="106">
        <f>'LABOR SHEET'!C$8</f>
        <v>18.17</v>
      </c>
      <c r="L66" s="107">
        <f t="shared" si="28"/>
        <v>3.9974</v>
      </c>
      <c r="M66" s="107">
        <f t="shared" si="29"/>
        <v>294.380380148148</v>
      </c>
      <c r="N66" s="107">
        <v>2.6</v>
      </c>
      <c r="O66" s="107">
        <f t="shared" si="30"/>
        <v>191.471703703704</v>
      </c>
      <c r="P66" s="107">
        <f t="shared" si="31"/>
        <v>6.5974</v>
      </c>
      <c r="Q66" s="134">
        <f t="shared" si="32"/>
        <v>485.852083851852</v>
      </c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</row>
    <row r="67" s="37" customFormat="1" ht="16.95" customHeight="1" spans="1:36">
      <c r="A67" s="86">
        <f>IF(F67&lt;&gt;"",1+MAX($A$2:A66),"")</f>
        <v>49</v>
      </c>
      <c r="B67" s="90"/>
      <c r="C67" s="88"/>
      <c r="D67" s="70" t="s">
        <v>76</v>
      </c>
      <c r="E67" s="73">
        <f>+E66*0.85</f>
        <v>56.9059259259259</v>
      </c>
      <c r="F67" s="91">
        <v>0.1</v>
      </c>
      <c r="G67" s="92">
        <f t="shared" si="48"/>
        <v>62.5965185185185</v>
      </c>
      <c r="H67" s="71" t="s">
        <v>75</v>
      </c>
      <c r="I67" s="104">
        <v>0.2</v>
      </c>
      <c r="J67" s="105">
        <f t="shared" si="27"/>
        <v>12.5193037037037</v>
      </c>
      <c r="K67" s="106">
        <f>'LABOR SHEET'!C$8</f>
        <v>18.17</v>
      </c>
      <c r="L67" s="107">
        <f t="shared" si="28"/>
        <v>3.634</v>
      </c>
      <c r="M67" s="107">
        <f t="shared" si="29"/>
        <v>227.475748296296</v>
      </c>
      <c r="N67" s="107">
        <v>2.6</v>
      </c>
      <c r="O67" s="107">
        <f t="shared" si="30"/>
        <v>162.750948148148</v>
      </c>
      <c r="P67" s="107">
        <f t="shared" si="31"/>
        <v>6.234</v>
      </c>
      <c r="Q67" s="134">
        <f t="shared" si="32"/>
        <v>390.226696444444</v>
      </c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</row>
    <row r="68" s="37" customFormat="1" ht="16.95" customHeight="1" spans="1:36">
      <c r="A68" s="86">
        <f>IF(F68&lt;&gt;"",1+MAX($A$2:A67),"")</f>
        <v>50</v>
      </c>
      <c r="B68" s="90"/>
      <c r="C68" s="88"/>
      <c r="D68" s="70" t="s">
        <v>86</v>
      </c>
      <c r="E68" s="73">
        <v>112.05</v>
      </c>
      <c r="F68" s="91">
        <v>0.05</v>
      </c>
      <c r="G68" s="92">
        <f t="shared" ref="G68:G82" si="55">E68*(1+F68)</f>
        <v>117.6525</v>
      </c>
      <c r="H68" s="71" t="s">
        <v>54</v>
      </c>
      <c r="I68" s="104">
        <v>0.48</v>
      </c>
      <c r="J68" s="105">
        <f t="shared" si="27"/>
        <v>56.4732</v>
      </c>
      <c r="K68" s="106">
        <f>'LABOR SHEET'!C$10</f>
        <v>29.89</v>
      </c>
      <c r="L68" s="107">
        <f t="shared" si="28"/>
        <v>14.3472</v>
      </c>
      <c r="M68" s="107">
        <f t="shared" si="29"/>
        <v>1687.983948</v>
      </c>
      <c r="N68" s="107">
        <v>28.9</v>
      </c>
      <c r="O68" s="107">
        <f t="shared" si="30"/>
        <v>3400.15725</v>
      </c>
      <c r="P68" s="107">
        <f t="shared" si="31"/>
        <v>43.2472</v>
      </c>
      <c r="Q68" s="134">
        <f t="shared" si="32"/>
        <v>5088.141198</v>
      </c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</row>
    <row r="69" s="37" customFormat="1" ht="16.95" customHeight="1" spans="1:36">
      <c r="A69" s="86">
        <f>IF(F69&lt;&gt;"",1+MAX($A$2:A68),"")</f>
        <v>51</v>
      </c>
      <c r="B69" s="90"/>
      <c r="C69" s="88"/>
      <c r="D69" s="70" t="s">
        <v>74</v>
      </c>
      <c r="E69" s="73">
        <f>+E68*5*4/27</f>
        <v>83</v>
      </c>
      <c r="F69" s="91">
        <v>0.1</v>
      </c>
      <c r="G69" s="92">
        <f t="shared" si="55"/>
        <v>91.3</v>
      </c>
      <c r="H69" s="71" t="s">
        <v>75</v>
      </c>
      <c r="I69" s="104">
        <v>0.22</v>
      </c>
      <c r="J69" s="105">
        <f t="shared" si="27"/>
        <v>20.086</v>
      </c>
      <c r="K69" s="106">
        <f>'LABOR SHEET'!C$8</f>
        <v>18.17</v>
      </c>
      <c r="L69" s="107">
        <f t="shared" si="28"/>
        <v>3.9974</v>
      </c>
      <c r="M69" s="107">
        <f t="shared" si="29"/>
        <v>364.96262</v>
      </c>
      <c r="N69" s="107">
        <v>2.6</v>
      </c>
      <c r="O69" s="107">
        <f t="shared" si="30"/>
        <v>237.38</v>
      </c>
      <c r="P69" s="107">
        <f t="shared" si="31"/>
        <v>6.5974</v>
      </c>
      <c r="Q69" s="134">
        <f t="shared" si="32"/>
        <v>602.34262</v>
      </c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</row>
    <row r="70" s="37" customFormat="1" ht="16.95" customHeight="1" spans="1:36">
      <c r="A70" s="86">
        <f>IF(F70&lt;&gt;"",1+MAX($A$2:A69),"")</f>
        <v>52</v>
      </c>
      <c r="B70" s="90"/>
      <c r="C70" s="88"/>
      <c r="D70" s="70" t="s">
        <v>76</v>
      </c>
      <c r="E70" s="73">
        <f>+E69*0.85</f>
        <v>70.55</v>
      </c>
      <c r="F70" s="91">
        <v>0.1</v>
      </c>
      <c r="G70" s="92">
        <f t="shared" si="55"/>
        <v>77.605</v>
      </c>
      <c r="H70" s="71" t="s">
        <v>75</v>
      </c>
      <c r="I70" s="104">
        <v>0.2</v>
      </c>
      <c r="J70" s="105">
        <f t="shared" si="27"/>
        <v>15.521</v>
      </c>
      <c r="K70" s="106">
        <f>'LABOR SHEET'!C$8</f>
        <v>18.17</v>
      </c>
      <c r="L70" s="107">
        <f t="shared" si="28"/>
        <v>3.634</v>
      </c>
      <c r="M70" s="107">
        <f t="shared" si="29"/>
        <v>282.01657</v>
      </c>
      <c r="N70" s="107">
        <v>2.6</v>
      </c>
      <c r="O70" s="107">
        <f t="shared" si="30"/>
        <v>201.773</v>
      </c>
      <c r="P70" s="107">
        <f t="shared" si="31"/>
        <v>6.234</v>
      </c>
      <c r="Q70" s="134">
        <f t="shared" si="32"/>
        <v>483.78957</v>
      </c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</row>
    <row r="71" s="37" customFormat="1" ht="16.95" customHeight="1" spans="1:36">
      <c r="A71" s="86">
        <f>IF(F71&lt;&gt;"",1+MAX($A$2:A70),"")</f>
        <v>53</v>
      </c>
      <c r="B71" s="90"/>
      <c r="C71" s="88"/>
      <c r="D71" s="70" t="s">
        <v>87</v>
      </c>
      <c r="E71" s="73">
        <v>100.27</v>
      </c>
      <c r="F71" s="91">
        <v>0.05</v>
      </c>
      <c r="G71" s="92">
        <f t="shared" si="55"/>
        <v>105.2835</v>
      </c>
      <c r="H71" s="71" t="s">
        <v>54</v>
      </c>
      <c r="I71" s="104">
        <v>0.425</v>
      </c>
      <c r="J71" s="105">
        <f t="shared" si="27"/>
        <v>44.7454875</v>
      </c>
      <c r="K71" s="106">
        <f>'LABOR SHEET'!C$10</f>
        <v>29.89</v>
      </c>
      <c r="L71" s="107">
        <f t="shared" si="28"/>
        <v>12.70325</v>
      </c>
      <c r="M71" s="107">
        <f t="shared" si="29"/>
        <v>1337.442621375</v>
      </c>
      <c r="N71" s="107">
        <v>0</v>
      </c>
      <c r="O71" s="107">
        <f t="shared" si="30"/>
        <v>0</v>
      </c>
      <c r="P71" s="107">
        <f t="shared" si="31"/>
        <v>12.70325</v>
      </c>
      <c r="Q71" s="134">
        <f t="shared" si="32"/>
        <v>1337.442621375</v>
      </c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</row>
    <row r="72" s="37" customFormat="1" ht="16.95" customHeight="1" spans="1:36">
      <c r="A72" s="86">
        <f>IF(F72&lt;&gt;"",1+MAX($A$2:A71),"")</f>
        <v>54</v>
      </c>
      <c r="B72" s="90"/>
      <c r="C72" s="88"/>
      <c r="D72" s="70" t="s">
        <v>74</v>
      </c>
      <c r="E72" s="73">
        <f>+E71*5*4/27</f>
        <v>74.2740740740741</v>
      </c>
      <c r="F72" s="91">
        <v>0.1</v>
      </c>
      <c r="G72" s="92">
        <f t="shared" si="55"/>
        <v>81.7014814814815</v>
      </c>
      <c r="H72" s="71" t="s">
        <v>75</v>
      </c>
      <c r="I72" s="104">
        <v>0.22</v>
      </c>
      <c r="J72" s="105">
        <f t="shared" si="27"/>
        <v>17.9743259259259</v>
      </c>
      <c r="K72" s="106">
        <f>'LABOR SHEET'!C$8</f>
        <v>18.17</v>
      </c>
      <c r="L72" s="107">
        <f t="shared" si="28"/>
        <v>3.9974</v>
      </c>
      <c r="M72" s="107">
        <f t="shared" si="29"/>
        <v>326.593502074074</v>
      </c>
      <c r="N72" s="107">
        <v>2.6</v>
      </c>
      <c r="O72" s="107">
        <f t="shared" si="30"/>
        <v>212.423851851852</v>
      </c>
      <c r="P72" s="107">
        <f t="shared" si="31"/>
        <v>6.5974</v>
      </c>
      <c r="Q72" s="134">
        <f t="shared" si="32"/>
        <v>539.017353925926</v>
      </c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</row>
    <row r="73" s="37" customFormat="1" ht="16.95" customHeight="1" spans="1:36">
      <c r="A73" s="86">
        <f>IF(F73&lt;&gt;"",1+MAX($A$2:A72),"")</f>
        <v>55</v>
      </c>
      <c r="B73" s="90"/>
      <c r="C73" s="88"/>
      <c r="D73" s="70" t="s">
        <v>76</v>
      </c>
      <c r="E73" s="73">
        <f>+E72*0.85</f>
        <v>63.132962962963</v>
      </c>
      <c r="F73" s="91">
        <v>0.1</v>
      </c>
      <c r="G73" s="92">
        <f t="shared" si="55"/>
        <v>69.4462592592593</v>
      </c>
      <c r="H73" s="71" t="s">
        <v>75</v>
      </c>
      <c r="I73" s="104">
        <v>0.2</v>
      </c>
      <c r="J73" s="105">
        <f t="shared" si="27"/>
        <v>13.8892518518519</v>
      </c>
      <c r="K73" s="106">
        <f>'LABOR SHEET'!C$8</f>
        <v>18.17</v>
      </c>
      <c r="L73" s="107">
        <f t="shared" si="28"/>
        <v>3.634</v>
      </c>
      <c r="M73" s="107">
        <f t="shared" si="29"/>
        <v>252.367706148148</v>
      </c>
      <c r="N73" s="107">
        <v>2.6</v>
      </c>
      <c r="O73" s="107">
        <f t="shared" si="30"/>
        <v>180.560274074074</v>
      </c>
      <c r="P73" s="107">
        <f t="shared" si="31"/>
        <v>6.234</v>
      </c>
      <c r="Q73" s="134">
        <f t="shared" si="32"/>
        <v>432.927980222222</v>
      </c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</row>
    <row r="74" s="37" customFormat="1" ht="16.95" customHeight="1" spans="1:36">
      <c r="A74" s="86">
        <f>IF(F74&lt;&gt;"",1+MAX($A$2:A73),"")</f>
        <v>56</v>
      </c>
      <c r="B74" s="90"/>
      <c r="C74" s="88"/>
      <c r="D74" s="70" t="s">
        <v>88</v>
      </c>
      <c r="E74" s="73">
        <v>503.63</v>
      </c>
      <c r="F74" s="91">
        <v>0.05</v>
      </c>
      <c r="G74" s="92">
        <f t="shared" si="55"/>
        <v>528.8115</v>
      </c>
      <c r="H74" s="71" t="s">
        <v>54</v>
      </c>
      <c r="I74" s="104">
        <v>0.511</v>
      </c>
      <c r="J74" s="105">
        <f t="shared" si="27"/>
        <v>270.2226765</v>
      </c>
      <c r="K74" s="106">
        <f>'LABOR SHEET'!C$10</f>
        <v>29.89</v>
      </c>
      <c r="L74" s="107">
        <f t="shared" si="28"/>
        <v>15.27379</v>
      </c>
      <c r="M74" s="107">
        <f t="shared" si="29"/>
        <v>8076.955800585</v>
      </c>
      <c r="N74" s="107">
        <v>13.8</v>
      </c>
      <c r="O74" s="107">
        <f t="shared" si="30"/>
        <v>7297.5987</v>
      </c>
      <c r="P74" s="107">
        <f t="shared" si="31"/>
        <v>29.07379</v>
      </c>
      <c r="Q74" s="134">
        <f t="shared" si="32"/>
        <v>15374.554500585</v>
      </c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</row>
    <row r="75" s="37" customFormat="1" ht="16.95" customHeight="1" spans="1:36">
      <c r="A75" s="86">
        <f>IF(F75&lt;&gt;"",1+MAX($A$2:A74),"")</f>
        <v>57</v>
      </c>
      <c r="B75" s="90"/>
      <c r="C75" s="88"/>
      <c r="D75" s="70" t="s">
        <v>74</v>
      </c>
      <c r="E75" s="73">
        <f>+E74*5*4/27</f>
        <v>373.059259259259</v>
      </c>
      <c r="F75" s="91">
        <v>0.1</v>
      </c>
      <c r="G75" s="92">
        <f t="shared" si="55"/>
        <v>410.365185185185</v>
      </c>
      <c r="H75" s="71" t="s">
        <v>75</v>
      </c>
      <c r="I75" s="104">
        <v>0.22</v>
      </c>
      <c r="J75" s="105">
        <f t="shared" si="27"/>
        <v>90.2803407407408</v>
      </c>
      <c r="K75" s="106">
        <f>'LABOR SHEET'!C$8</f>
        <v>18.17</v>
      </c>
      <c r="L75" s="107">
        <f t="shared" si="28"/>
        <v>3.9974</v>
      </c>
      <c r="M75" s="107">
        <f t="shared" si="29"/>
        <v>1640.39379125926</v>
      </c>
      <c r="N75" s="107">
        <v>2.6</v>
      </c>
      <c r="O75" s="107">
        <f t="shared" si="30"/>
        <v>1066.94948148148</v>
      </c>
      <c r="P75" s="107">
        <f t="shared" si="31"/>
        <v>6.5974</v>
      </c>
      <c r="Q75" s="134">
        <f t="shared" si="32"/>
        <v>2707.34327274074</v>
      </c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</row>
    <row r="76" s="37" customFormat="1" ht="16.95" customHeight="1" spans="1:36">
      <c r="A76" s="86">
        <f>IF(F76&lt;&gt;"",1+MAX($A$2:A75),"")</f>
        <v>58</v>
      </c>
      <c r="B76" s="90"/>
      <c r="C76" s="88"/>
      <c r="D76" s="70" t="s">
        <v>76</v>
      </c>
      <c r="E76" s="73">
        <f>+E75*0.85</f>
        <v>317.10037037037</v>
      </c>
      <c r="F76" s="91">
        <v>0.1</v>
      </c>
      <c r="G76" s="92">
        <f t="shared" si="55"/>
        <v>348.810407407407</v>
      </c>
      <c r="H76" s="71" t="s">
        <v>75</v>
      </c>
      <c r="I76" s="104">
        <v>0.2</v>
      </c>
      <c r="J76" s="105">
        <f t="shared" si="27"/>
        <v>69.7620814814815</v>
      </c>
      <c r="K76" s="106">
        <f>'LABOR SHEET'!C$8</f>
        <v>18.17</v>
      </c>
      <c r="L76" s="107">
        <f t="shared" si="28"/>
        <v>3.634</v>
      </c>
      <c r="M76" s="107">
        <f t="shared" si="29"/>
        <v>1267.57702051852</v>
      </c>
      <c r="N76" s="107">
        <v>2.6</v>
      </c>
      <c r="O76" s="107">
        <f t="shared" si="30"/>
        <v>906.907059259259</v>
      </c>
      <c r="P76" s="107">
        <f t="shared" si="31"/>
        <v>6.234</v>
      </c>
      <c r="Q76" s="134">
        <f t="shared" si="32"/>
        <v>2174.48407977778</v>
      </c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</row>
    <row r="77" s="37" customFormat="1" ht="16.95" customHeight="1" spans="1:36">
      <c r="A77" s="86">
        <f>IF(F77&lt;&gt;"",1+MAX($A$2:A76),"")</f>
        <v>59</v>
      </c>
      <c r="B77" s="90"/>
      <c r="C77" s="88"/>
      <c r="D77" s="70" t="s">
        <v>89</v>
      </c>
      <c r="E77" s="73">
        <v>96.73</v>
      </c>
      <c r="F77" s="91">
        <v>0.05</v>
      </c>
      <c r="G77" s="92">
        <f t="shared" si="55"/>
        <v>101.5665</v>
      </c>
      <c r="H77" s="71" t="s">
        <v>54</v>
      </c>
      <c r="I77" s="104">
        <v>0.555</v>
      </c>
      <c r="J77" s="105">
        <f t="shared" si="27"/>
        <v>56.3694075</v>
      </c>
      <c r="K77" s="106">
        <f>'LABOR SHEET'!C$10</f>
        <v>29.89</v>
      </c>
      <c r="L77" s="107">
        <f t="shared" si="28"/>
        <v>16.58895</v>
      </c>
      <c r="M77" s="107">
        <f t="shared" si="29"/>
        <v>1684.881590175</v>
      </c>
      <c r="N77" s="107">
        <v>23.22</v>
      </c>
      <c r="O77" s="107">
        <f t="shared" si="30"/>
        <v>2358.37413</v>
      </c>
      <c r="P77" s="107">
        <f t="shared" si="31"/>
        <v>39.80895</v>
      </c>
      <c r="Q77" s="134">
        <f t="shared" si="32"/>
        <v>4043.255720175</v>
      </c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</row>
    <row r="78" s="37" customFormat="1" ht="16.95" customHeight="1" spans="1:36">
      <c r="A78" s="86">
        <f>IF(F78&lt;&gt;"",1+MAX($A$2:A77),"")</f>
        <v>60</v>
      </c>
      <c r="B78" s="90"/>
      <c r="C78" s="88"/>
      <c r="D78" s="70" t="s">
        <v>74</v>
      </c>
      <c r="E78" s="73">
        <f>+E77*5*4/27</f>
        <v>71.6518518518519</v>
      </c>
      <c r="F78" s="91">
        <v>0.1</v>
      </c>
      <c r="G78" s="92">
        <f t="shared" si="55"/>
        <v>78.8170370370371</v>
      </c>
      <c r="H78" s="71" t="s">
        <v>75</v>
      </c>
      <c r="I78" s="104">
        <v>0.22</v>
      </c>
      <c r="J78" s="105">
        <f t="shared" si="27"/>
        <v>17.3397481481482</v>
      </c>
      <c r="K78" s="106">
        <f>'LABOR SHEET'!C$8</f>
        <v>18.17</v>
      </c>
      <c r="L78" s="107">
        <f t="shared" si="28"/>
        <v>3.9974</v>
      </c>
      <c r="M78" s="107">
        <f t="shared" si="29"/>
        <v>315.063223851852</v>
      </c>
      <c r="N78" s="107">
        <v>2.6</v>
      </c>
      <c r="O78" s="107">
        <f t="shared" si="30"/>
        <v>204.924296296296</v>
      </c>
      <c r="P78" s="107">
        <f t="shared" si="31"/>
        <v>6.5974</v>
      </c>
      <c r="Q78" s="134">
        <f t="shared" si="32"/>
        <v>519.987520148148</v>
      </c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</row>
    <row r="79" s="37" customFormat="1" ht="16.95" customHeight="1" spans="1:36">
      <c r="A79" s="86">
        <f>IF(F79&lt;&gt;"",1+MAX($A$2:A78),"")</f>
        <v>61</v>
      </c>
      <c r="B79" s="90"/>
      <c r="C79" s="88"/>
      <c r="D79" s="70" t="s">
        <v>76</v>
      </c>
      <c r="E79" s="73">
        <f>+E78*0.85</f>
        <v>60.9040740740741</v>
      </c>
      <c r="F79" s="91">
        <v>0.1</v>
      </c>
      <c r="G79" s="92">
        <f t="shared" si="55"/>
        <v>66.9944814814815</v>
      </c>
      <c r="H79" s="71" t="s">
        <v>75</v>
      </c>
      <c r="I79" s="104">
        <v>0.2</v>
      </c>
      <c r="J79" s="105">
        <f t="shared" si="27"/>
        <v>13.3988962962963</v>
      </c>
      <c r="K79" s="106">
        <f>'LABOR SHEET'!C$8</f>
        <v>18.17</v>
      </c>
      <c r="L79" s="107">
        <f t="shared" si="28"/>
        <v>3.634</v>
      </c>
      <c r="M79" s="107">
        <f t="shared" si="29"/>
        <v>243.457945703704</v>
      </c>
      <c r="N79" s="107">
        <v>2.6</v>
      </c>
      <c r="O79" s="107">
        <f t="shared" si="30"/>
        <v>174.185651851852</v>
      </c>
      <c r="P79" s="107">
        <f t="shared" si="31"/>
        <v>6.234</v>
      </c>
      <c r="Q79" s="134">
        <f t="shared" si="32"/>
        <v>417.643597555556</v>
      </c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</row>
    <row r="80" s="37" customFormat="1" ht="16.95" customHeight="1" spans="1:36">
      <c r="A80" s="86">
        <f>IF(F80&lt;&gt;"",1+MAX($A$2:A79),"")</f>
        <v>62</v>
      </c>
      <c r="B80" s="90"/>
      <c r="C80" s="88"/>
      <c r="D80" s="70" t="s">
        <v>90</v>
      </c>
      <c r="E80" s="73">
        <v>24.96</v>
      </c>
      <c r="F80" s="91">
        <v>0.05</v>
      </c>
      <c r="G80" s="92">
        <f t="shared" si="55"/>
        <v>26.208</v>
      </c>
      <c r="H80" s="71" t="s">
        <v>54</v>
      </c>
      <c r="I80" s="104">
        <v>0.589</v>
      </c>
      <c r="J80" s="105">
        <f t="shared" si="27"/>
        <v>15.436512</v>
      </c>
      <c r="K80" s="106">
        <f>'LABOR SHEET'!C$10</f>
        <v>29.89</v>
      </c>
      <c r="L80" s="107">
        <f t="shared" si="28"/>
        <v>17.60521</v>
      </c>
      <c r="M80" s="107">
        <f t="shared" si="29"/>
        <v>461.39734368</v>
      </c>
      <c r="N80" s="107">
        <v>38</v>
      </c>
      <c r="O80" s="107">
        <f t="shared" si="30"/>
        <v>995.904</v>
      </c>
      <c r="P80" s="107">
        <f t="shared" si="31"/>
        <v>55.60521</v>
      </c>
      <c r="Q80" s="134">
        <f t="shared" si="32"/>
        <v>1457.30134368</v>
      </c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</row>
    <row r="81" s="37" customFormat="1" ht="16.95" customHeight="1" spans="1:36">
      <c r="A81" s="86">
        <f>IF(F81&lt;&gt;"",1+MAX($A$2:A80),"")</f>
        <v>63</v>
      </c>
      <c r="B81" s="90"/>
      <c r="C81" s="88"/>
      <c r="D81" s="70" t="s">
        <v>74</v>
      </c>
      <c r="E81" s="73">
        <f>+E80*5*4/27</f>
        <v>18.4888888888889</v>
      </c>
      <c r="F81" s="91">
        <v>0.1</v>
      </c>
      <c r="G81" s="92">
        <f t="shared" si="55"/>
        <v>20.3377777777778</v>
      </c>
      <c r="H81" s="71" t="s">
        <v>75</v>
      </c>
      <c r="I81" s="104">
        <v>0.22</v>
      </c>
      <c r="J81" s="105">
        <f t="shared" si="27"/>
        <v>4.47431111111111</v>
      </c>
      <c r="K81" s="106">
        <f>'LABOR SHEET'!C$8</f>
        <v>18.17</v>
      </c>
      <c r="L81" s="107">
        <f t="shared" si="28"/>
        <v>3.9974</v>
      </c>
      <c r="M81" s="107">
        <f t="shared" si="29"/>
        <v>81.2982328888889</v>
      </c>
      <c r="N81" s="107">
        <v>2.6</v>
      </c>
      <c r="O81" s="107">
        <f t="shared" si="30"/>
        <v>52.8782222222222</v>
      </c>
      <c r="P81" s="107">
        <f t="shared" si="31"/>
        <v>6.5974</v>
      </c>
      <c r="Q81" s="134">
        <f t="shared" si="32"/>
        <v>134.176455111111</v>
      </c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</row>
    <row r="82" s="37" customFormat="1" ht="16.95" customHeight="1" spans="1:36">
      <c r="A82" s="86">
        <f>IF(F82&lt;&gt;"",1+MAX($A$2:A81),"")</f>
        <v>64</v>
      </c>
      <c r="B82" s="90"/>
      <c r="C82" s="88"/>
      <c r="D82" s="70" t="s">
        <v>76</v>
      </c>
      <c r="E82" s="73">
        <f>+E81*0.85</f>
        <v>15.7155555555556</v>
      </c>
      <c r="F82" s="91">
        <v>0.1</v>
      </c>
      <c r="G82" s="92">
        <f t="shared" si="55"/>
        <v>17.2871111111111</v>
      </c>
      <c r="H82" s="71" t="s">
        <v>75</v>
      </c>
      <c r="I82" s="104">
        <v>0.2</v>
      </c>
      <c r="J82" s="105">
        <f t="shared" si="27"/>
        <v>3.45742222222222</v>
      </c>
      <c r="K82" s="106">
        <f>'LABOR SHEET'!C$8</f>
        <v>18.17</v>
      </c>
      <c r="L82" s="107">
        <f t="shared" si="28"/>
        <v>3.634</v>
      </c>
      <c r="M82" s="107">
        <f t="shared" si="29"/>
        <v>62.8213617777778</v>
      </c>
      <c r="N82" s="107">
        <v>2.6</v>
      </c>
      <c r="O82" s="107">
        <f t="shared" si="30"/>
        <v>44.9464888888889</v>
      </c>
      <c r="P82" s="107">
        <f t="shared" si="31"/>
        <v>6.234</v>
      </c>
      <c r="Q82" s="134">
        <f t="shared" si="32"/>
        <v>107.767850666667</v>
      </c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</row>
    <row r="83" s="37" customFormat="1" ht="16.95" customHeight="1" spans="1:36">
      <c r="A83" s="86" t="str">
        <f>IF(F83&lt;&gt;"",1+MAX($A$2:A82),"")</f>
        <v/>
      </c>
      <c r="B83" s="90"/>
      <c r="C83" s="88"/>
      <c r="D83" s="70"/>
      <c r="E83" s="73"/>
      <c r="F83" s="91"/>
      <c r="G83" s="92"/>
      <c r="H83" s="71"/>
      <c r="I83" s="104"/>
      <c r="J83" s="105"/>
      <c r="K83" s="106"/>
      <c r="L83" s="107"/>
      <c r="M83" s="107"/>
      <c r="N83" s="107"/>
      <c r="O83" s="107"/>
      <c r="P83" s="107"/>
      <c r="Q83" s="132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</row>
    <row r="84" s="37" customFormat="1" ht="16.95" customHeight="1" spans="1:36">
      <c r="A84" s="86" t="str">
        <f>IF(F84&lt;&gt;"",1+MAX($A$2:A83),"")</f>
        <v/>
      </c>
      <c r="B84" s="87"/>
      <c r="C84" s="88"/>
      <c r="D84" s="89" t="s">
        <v>91</v>
      </c>
      <c r="E84" s="71"/>
      <c r="F84" s="71"/>
      <c r="G84" s="71"/>
      <c r="H84" s="71"/>
      <c r="I84" s="113"/>
      <c r="J84" s="114"/>
      <c r="K84" s="115"/>
      <c r="L84" s="107"/>
      <c r="M84" s="107"/>
      <c r="N84" s="107"/>
      <c r="O84" s="107"/>
      <c r="P84" s="107"/>
      <c r="Q84" s="132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</row>
    <row r="85" s="37" customFormat="1" ht="16.95" customHeight="1" spans="1:36">
      <c r="A85" s="86">
        <f>IF(F85&lt;&gt;"",1+MAX($A$2:A84),"")</f>
        <v>65</v>
      </c>
      <c r="B85" s="90"/>
      <c r="C85" s="88"/>
      <c r="D85" s="70" t="s">
        <v>92</v>
      </c>
      <c r="E85" s="73">
        <v>84.33</v>
      </c>
      <c r="F85" s="91">
        <v>0.05</v>
      </c>
      <c r="G85" s="92">
        <f t="shared" ref="G85:G87" si="56">E85*(1+F85)</f>
        <v>88.5465</v>
      </c>
      <c r="H85" s="71" t="s">
        <v>54</v>
      </c>
      <c r="I85" s="104">
        <v>0.154</v>
      </c>
      <c r="J85" s="105">
        <f t="shared" ref="J85:J93" si="57">+I85*G85</f>
        <v>13.636161</v>
      </c>
      <c r="K85" s="106">
        <f>'LABOR SHEET'!C$10</f>
        <v>29.89</v>
      </c>
      <c r="L85" s="107">
        <f t="shared" ref="L85:L93" si="58">I85*K85</f>
        <v>4.60306</v>
      </c>
      <c r="M85" s="107">
        <f t="shared" ref="M85:M93" si="59">K85*J85</f>
        <v>407.58485229</v>
      </c>
      <c r="N85" s="107">
        <v>12.25</v>
      </c>
      <c r="O85" s="107">
        <f t="shared" ref="O85:O93" si="60">N85*G85</f>
        <v>1084.694625</v>
      </c>
      <c r="P85" s="107">
        <f t="shared" ref="P85:P93" si="61">(I85*K85)+N85</f>
        <v>16.85306</v>
      </c>
      <c r="Q85" s="134">
        <f t="shared" ref="Q85:Q93" si="62">P85*G85</f>
        <v>1492.27947729</v>
      </c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</row>
    <row r="86" s="37" customFormat="1" ht="16.95" customHeight="1" spans="1:36">
      <c r="A86" s="86">
        <f>IF(F86&lt;&gt;"",1+MAX($A$2:A85),"")</f>
        <v>66</v>
      </c>
      <c r="B86" s="90"/>
      <c r="C86" s="88"/>
      <c r="D86" s="70" t="s">
        <v>74</v>
      </c>
      <c r="E86" s="73">
        <f>+E85*5*4/27</f>
        <v>62.4666666666667</v>
      </c>
      <c r="F86" s="91">
        <v>0.1</v>
      </c>
      <c r="G86" s="92">
        <f t="shared" si="56"/>
        <v>68.7133333333333</v>
      </c>
      <c r="H86" s="71" t="s">
        <v>75</v>
      </c>
      <c r="I86" s="104">
        <v>0.22</v>
      </c>
      <c r="J86" s="105">
        <f t="shared" si="57"/>
        <v>15.1169333333333</v>
      </c>
      <c r="K86" s="106">
        <f>'LABOR SHEET'!C$8</f>
        <v>18.17</v>
      </c>
      <c r="L86" s="107">
        <f t="shared" si="58"/>
        <v>3.9974</v>
      </c>
      <c r="M86" s="107">
        <f t="shared" si="59"/>
        <v>274.674678666667</v>
      </c>
      <c r="N86" s="107">
        <v>2.6</v>
      </c>
      <c r="O86" s="107">
        <f t="shared" si="60"/>
        <v>178.654666666667</v>
      </c>
      <c r="P86" s="107">
        <f t="shared" si="61"/>
        <v>6.5974</v>
      </c>
      <c r="Q86" s="134">
        <f t="shared" si="62"/>
        <v>453.329345333333</v>
      </c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</row>
    <row r="87" s="37" customFormat="1" ht="16.95" customHeight="1" spans="1:36">
      <c r="A87" s="86">
        <f>IF(F87&lt;&gt;"",1+MAX($A$2:A86),"")</f>
        <v>67</v>
      </c>
      <c r="B87" s="90"/>
      <c r="C87" s="88"/>
      <c r="D87" s="70" t="s">
        <v>76</v>
      </c>
      <c r="E87" s="73">
        <f>+E86*0.85</f>
        <v>53.0966666666667</v>
      </c>
      <c r="F87" s="91">
        <v>0.1</v>
      </c>
      <c r="G87" s="92">
        <f t="shared" si="56"/>
        <v>58.4063333333333</v>
      </c>
      <c r="H87" s="71" t="s">
        <v>75</v>
      </c>
      <c r="I87" s="104">
        <v>0.2</v>
      </c>
      <c r="J87" s="105">
        <f t="shared" si="57"/>
        <v>11.6812666666667</v>
      </c>
      <c r="K87" s="106">
        <f>'LABOR SHEET'!C$8</f>
        <v>18.17</v>
      </c>
      <c r="L87" s="107">
        <f t="shared" si="58"/>
        <v>3.634</v>
      </c>
      <c r="M87" s="107">
        <f t="shared" si="59"/>
        <v>212.248615333333</v>
      </c>
      <c r="N87" s="107">
        <v>2.6</v>
      </c>
      <c r="O87" s="107">
        <f t="shared" si="60"/>
        <v>151.856466666667</v>
      </c>
      <c r="P87" s="107">
        <f t="shared" si="61"/>
        <v>6.234</v>
      </c>
      <c r="Q87" s="134">
        <f t="shared" si="62"/>
        <v>364.105082</v>
      </c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</row>
    <row r="88" s="37" customFormat="1" ht="16.95" customHeight="1" spans="1:36">
      <c r="A88" s="86">
        <f>IF(F88&lt;&gt;"",1+MAX($A$2:A87),"")</f>
        <v>68</v>
      </c>
      <c r="B88" s="90"/>
      <c r="C88" s="88"/>
      <c r="D88" s="70" t="s">
        <v>93</v>
      </c>
      <c r="E88" s="73">
        <v>190.61</v>
      </c>
      <c r="F88" s="91">
        <v>0.05</v>
      </c>
      <c r="G88" s="92">
        <f t="shared" ref="G88:G93" si="63">E88*(1+F88)</f>
        <v>200.1405</v>
      </c>
      <c r="H88" s="71" t="s">
        <v>54</v>
      </c>
      <c r="I88" s="104">
        <v>0.105</v>
      </c>
      <c r="J88" s="105">
        <f t="shared" si="57"/>
        <v>21.0147525</v>
      </c>
      <c r="K88" s="106">
        <f>'LABOR SHEET'!C$10</f>
        <v>29.89</v>
      </c>
      <c r="L88" s="107">
        <f t="shared" si="58"/>
        <v>3.13845</v>
      </c>
      <c r="M88" s="107">
        <f t="shared" si="59"/>
        <v>628.130952225</v>
      </c>
      <c r="N88" s="107">
        <v>5.15</v>
      </c>
      <c r="O88" s="107">
        <f t="shared" si="60"/>
        <v>1030.723575</v>
      </c>
      <c r="P88" s="107">
        <f t="shared" si="61"/>
        <v>8.28845</v>
      </c>
      <c r="Q88" s="134">
        <f t="shared" si="62"/>
        <v>1658.854527225</v>
      </c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</row>
    <row r="89" s="37" customFormat="1" ht="16.95" customHeight="1" spans="1:36">
      <c r="A89" s="86">
        <f>IF(F89&lt;&gt;"",1+MAX($A$2:A88),"")</f>
        <v>69</v>
      </c>
      <c r="B89" s="90"/>
      <c r="C89" s="88"/>
      <c r="D89" s="70" t="s">
        <v>74</v>
      </c>
      <c r="E89" s="73">
        <f>+E88*5*4/27</f>
        <v>141.192592592593</v>
      </c>
      <c r="F89" s="91">
        <v>0.1</v>
      </c>
      <c r="G89" s="92">
        <f t="shared" si="63"/>
        <v>155.311851851852</v>
      </c>
      <c r="H89" s="71" t="s">
        <v>75</v>
      </c>
      <c r="I89" s="104">
        <v>0.22</v>
      </c>
      <c r="J89" s="105">
        <f t="shared" si="57"/>
        <v>34.1686074074074</v>
      </c>
      <c r="K89" s="106">
        <f>'LABOR SHEET'!C$8</f>
        <v>18.17</v>
      </c>
      <c r="L89" s="107">
        <f t="shared" si="58"/>
        <v>3.9974</v>
      </c>
      <c r="M89" s="107">
        <f t="shared" si="59"/>
        <v>620.843596592593</v>
      </c>
      <c r="N89" s="107">
        <v>2.6</v>
      </c>
      <c r="O89" s="107">
        <f t="shared" si="60"/>
        <v>403.810814814815</v>
      </c>
      <c r="P89" s="107">
        <f t="shared" si="61"/>
        <v>6.5974</v>
      </c>
      <c r="Q89" s="134">
        <f t="shared" si="62"/>
        <v>1024.65441140741</v>
      </c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</row>
    <row r="90" s="37" customFormat="1" ht="16.95" customHeight="1" spans="1:36">
      <c r="A90" s="86">
        <f>IF(F90&lt;&gt;"",1+MAX($A$2:A89),"")</f>
        <v>70</v>
      </c>
      <c r="B90" s="90"/>
      <c r="C90" s="88"/>
      <c r="D90" s="70" t="s">
        <v>76</v>
      </c>
      <c r="E90" s="73">
        <f>+E89*0.85</f>
        <v>120.013703703704</v>
      </c>
      <c r="F90" s="91">
        <v>0.1</v>
      </c>
      <c r="G90" s="92">
        <f t="shared" si="63"/>
        <v>132.015074074074</v>
      </c>
      <c r="H90" s="71" t="s">
        <v>75</v>
      </c>
      <c r="I90" s="104">
        <v>0.2</v>
      </c>
      <c r="J90" s="105">
        <f t="shared" si="57"/>
        <v>26.4030148148148</v>
      </c>
      <c r="K90" s="106">
        <f>'LABOR SHEET'!C$8</f>
        <v>18.17</v>
      </c>
      <c r="L90" s="107">
        <f t="shared" si="58"/>
        <v>3.634</v>
      </c>
      <c r="M90" s="107">
        <f t="shared" si="59"/>
        <v>479.742779185185</v>
      </c>
      <c r="N90" s="107">
        <v>2.6</v>
      </c>
      <c r="O90" s="107">
        <f t="shared" si="60"/>
        <v>343.239192592593</v>
      </c>
      <c r="P90" s="107">
        <f t="shared" si="61"/>
        <v>6.234</v>
      </c>
      <c r="Q90" s="134">
        <f t="shared" si="62"/>
        <v>822.981971777778</v>
      </c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</row>
    <row r="91" s="37" customFormat="1" ht="16.95" customHeight="1" spans="1:36">
      <c r="A91" s="86">
        <f>IF(F91&lt;&gt;"",1+MAX($A$2:A90),"")</f>
        <v>71</v>
      </c>
      <c r="B91" s="90"/>
      <c r="C91" s="88"/>
      <c r="D91" s="70" t="s">
        <v>94</v>
      </c>
      <c r="E91" s="73">
        <v>63.99</v>
      </c>
      <c r="F91" s="91">
        <v>0.05</v>
      </c>
      <c r="G91" s="92">
        <f t="shared" si="63"/>
        <v>67.1895</v>
      </c>
      <c r="H91" s="71" t="s">
        <v>54</v>
      </c>
      <c r="I91" s="104">
        <v>0.333</v>
      </c>
      <c r="J91" s="105">
        <f t="shared" si="57"/>
        <v>22.3741035</v>
      </c>
      <c r="K91" s="106">
        <f>'LABOR SHEET'!C$10</f>
        <v>29.89</v>
      </c>
      <c r="L91" s="107">
        <f t="shared" si="58"/>
        <v>9.95337</v>
      </c>
      <c r="M91" s="107">
        <f t="shared" si="59"/>
        <v>668.761953615</v>
      </c>
      <c r="N91" s="107">
        <v>10.45</v>
      </c>
      <c r="O91" s="107">
        <f t="shared" si="60"/>
        <v>702.130275</v>
      </c>
      <c r="P91" s="107">
        <f t="shared" si="61"/>
        <v>20.40337</v>
      </c>
      <c r="Q91" s="134">
        <f t="shared" si="62"/>
        <v>1370.892228615</v>
      </c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</row>
    <row r="92" s="37" customFormat="1" ht="16.95" customHeight="1" spans="1:36">
      <c r="A92" s="86">
        <f>IF(F92&lt;&gt;"",1+MAX($A$2:A91),"")</f>
        <v>72</v>
      </c>
      <c r="B92" s="90"/>
      <c r="C92" s="88"/>
      <c r="D92" s="70" t="s">
        <v>74</v>
      </c>
      <c r="E92" s="73">
        <f>+E91*5*4/27</f>
        <v>47.4</v>
      </c>
      <c r="F92" s="91">
        <v>0.1</v>
      </c>
      <c r="G92" s="92">
        <f t="shared" si="63"/>
        <v>52.14</v>
      </c>
      <c r="H92" s="71" t="s">
        <v>75</v>
      </c>
      <c r="I92" s="104">
        <v>0.22</v>
      </c>
      <c r="J92" s="105">
        <f t="shared" si="57"/>
        <v>11.4708</v>
      </c>
      <c r="K92" s="106">
        <f>'LABOR SHEET'!C$8</f>
        <v>18.17</v>
      </c>
      <c r="L92" s="107">
        <f t="shared" si="58"/>
        <v>3.9974</v>
      </c>
      <c r="M92" s="107">
        <f t="shared" si="59"/>
        <v>208.424436</v>
      </c>
      <c r="N92" s="107">
        <v>2.6</v>
      </c>
      <c r="O92" s="107">
        <f t="shared" si="60"/>
        <v>135.564</v>
      </c>
      <c r="P92" s="107">
        <f t="shared" si="61"/>
        <v>6.5974</v>
      </c>
      <c r="Q92" s="134">
        <f t="shared" si="62"/>
        <v>343.988436</v>
      </c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</row>
    <row r="93" s="37" customFormat="1" ht="16.95" customHeight="1" spans="1:36">
      <c r="A93" s="86">
        <f>IF(F93&lt;&gt;"",1+MAX($A$2:A92),"")</f>
        <v>73</v>
      </c>
      <c r="B93" s="90"/>
      <c r="C93" s="88"/>
      <c r="D93" s="70" t="s">
        <v>76</v>
      </c>
      <c r="E93" s="73">
        <f>+E92*0.85</f>
        <v>40.29</v>
      </c>
      <c r="F93" s="91">
        <v>0.1</v>
      </c>
      <c r="G93" s="92">
        <f t="shared" si="63"/>
        <v>44.319</v>
      </c>
      <c r="H93" s="71" t="s">
        <v>75</v>
      </c>
      <c r="I93" s="104">
        <v>0.2</v>
      </c>
      <c r="J93" s="105">
        <f t="shared" si="57"/>
        <v>8.8638</v>
      </c>
      <c r="K93" s="106">
        <f>'LABOR SHEET'!C$8</f>
        <v>18.17</v>
      </c>
      <c r="L93" s="107">
        <f t="shared" si="58"/>
        <v>3.634</v>
      </c>
      <c r="M93" s="107">
        <f t="shared" si="59"/>
        <v>161.055246</v>
      </c>
      <c r="N93" s="107">
        <v>2.6</v>
      </c>
      <c r="O93" s="107">
        <f t="shared" si="60"/>
        <v>115.2294</v>
      </c>
      <c r="P93" s="107">
        <f t="shared" si="61"/>
        <v>6.234</v>
      </c>
      <c r="Q93" s="134">
        <f t="shared" si="62"/>
        <v>276.284646</v>
      </c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</row>
    <row r="94" s="37" customFormat="1" ht="16.95" customHeight="1" spans="1:36">
      <c r="A94" s="86" t="str">
        <f>IF(F94&lt;&gt;"",1+MAX($A$2:A93),"")</f>
        <v/>
      </c>
      <c r="B94" s="90"/>
      <c r="C94" s="88"/>
      <c r="D94" s="70"/>
      <c r="E94" s="73"/>
      <c r="F94" s="91"/>
      <c r="G94" s="92"/>
      <c r="H94" s="71"/>
      <c r="I94" s="104"/>
      <c r="J94" s="105"/>
      <c r="K94" s="106"/>
      <c r="L94" s="107"/>
      <c r="M94" s="107"/>
      <c r="N94" s="107"/>
      <c r="O94" s="107"/>
      <c r="P94" s="107"/>
      <c r="Q94" s="132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</row>
    <row r="95" s="37" customFormat="1" ht="16.95" customHeight="1" spans="1:36">
      <c r="A95" s="86" t="str">
        <f>IF(F95&lt;&gt;"",1+MAX($A$2:A94),"")</f>
        <v/>
      </c>
      <c r="B95" s="87"/>
      <c r="C95" s="88"/>
      <c r="D95" s="89" t="s">
        <v>95</v>
      </c>
      <c r="E95" s="71"/>
      <c r="F95" s="71"/>
      <c r="G95" s="71"/>
      <c r="H95" s="71"/>
      <c r="I95" s="113"/>
      <c r="J95" s="114"/>
      <c r="K95" s="115"/>
      <c r="L95" s="107"/>
      <c r="M95" s="107"/>
      <c r="N95" s="107"/>
      <c r="O95" s="107"/>
      <c r="P95" s="107"/>
      <c r="Q95" s="132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</row>
    <row r="96" s="37" customFormat="1" ht="16.95" customHeight="1" spans="1:36">
      <c r="A96" s="86">
        <f>IF(F96&lt;&gt;"",1+MAX($A$2:A95),"")</f>
        <v>74</v>
      </c>
      <c r="B96" s="90"/>
      <c r="C96" s="88"/>
      <c r="D96" s="70" t="s">
        <v>96</v>
      </c>
      <c r="E96" s="73">
        <v>1</v>
      </c>
      <c r="F96" s="91">
        <v>0</v>
      </c>
      <c r="G96" s="92">
        <f t="shared" ref="G96:G101" si="64">E96*(1+F96)</f>
        <v>1</v>
      </c>
      <c r="H96" s="71" t="s">
        <v>62</v>
      </c>
      <c r="I96" s="104">
        <v>4.89</v>
      </c>
      <c r="J96" s="105">
        <f t="shared" ref="J96:J101" si="65">+I96*G96</f>
        <v>4.89</v>
      </c>
      <c r="K96" s="106">
        <f>'LABOR SHEET'!C$10</f>
        <v>29.89</v>
      </c>
      <c r="L96" s="107">
        <f t="shared" ref="L96:L101" si="66">I96*K96</f>
        <v>146.1621</v>
      </c>
      <c r="M96" s="107">
        <f t="shared" ref="M96:M101" si="67">K96*J96</f>
        <v>146.1621</v>
      </c>
      <c r="N96" s="107">
        <v>809</v>
      </c>
      <c r="O96" s="107">
        <f t="shared" ref="O96:O101" si="68">N96*G96</f>
        <v>809</v>
      </c>
      <c r="P96" s="107">
        <f t="shared" ref="P96:P101" si="69">(I96*K96)+N96</f>
        <v>955.1621</v>
      </c>
      <c r="Q96" s="134">
        <f t="shared" ref="Q96:Q101" si="70">P96*G96</f>
        <v>955.1621</v>
      </c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</row>
    <row r="97" s="37" customFormat="1" ht="16.95" customHeight="1" spans="1:36">
      <c r="A97" s="86">
        <f>IF(F97&lt;&gt;"",1+MAX($A$2:A96),"")</f>
        <v>75</v>
      </c>
      <c r="B97" s="90"/>
      <c r="C97" s="88"/>
      <c r="D97" s="70" t="s">
        <v>97</v>
      </c>
      <c r="E97" s="73" t="s">
        <v>98</v>
      </c>
      <c r="F97" s="91">
        <v>0</v>
      </c>
      <c r="G97" s="92">
        <f t="shared" si="64"/>
        <v>1</v>
      </c>
      <c r="H97" s="71" t="s">
        <v>62</v>
      </c>
      <c r="I97" s="104">
        <v>6.1</v>
      </c>
      <c r="J97" s="105">
        <f t="shared" si="65"/>
        <v>6.1</v>
      </c>
      <c r="K97" s="106">
        <f>'LABOR SHEET'!C$10</f>
        <v>29.89</v>
      </c>
      <c r="L97" s="107">
        <f t="shared" si="66"/>
        <v>182.329</v>
      </c>
      <c r="M97" s="107">
        <f t="shared" si="67"/>
        <v>182.329</v>
      </c>
      <c r="N97" s="107">
        <v>1864.55</v>
      </c>
      <c r="O97" s="107">
        <f t="shared" si="68"/>
        <v>1864.55</v>
      </c>
      <c r="P97" s="107">
        <f t="shared" si="69"/>
        <v>2046.879</v>
      </c>
      <c r="Q97" s="134">
        <f t="shared" si="70"/>
        <v>2046.879</v>
      </c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</row>
    <row r="98" s="37" customFormat="1" ht="16.95" customHeight="1" spans="1:36">
      <c r="A98" s="86">
        <f>IF(F98&lt;&gt;"",1+MAX($A$2:A97),"")</f>
        <v>76</v>
      </c>
      <c r="B98" s="90"/>
      <c r="C98" s="88"/>
      <c r="D98" s="70" t="s">
        <v>99</v>
      </c>
      <c r="E98" s="73">
        <v>1</v>
      </c>
      <c r="F98" s="91">
        <v>0</v>
      </c>
      <c r="G98" s="92">
        <f t="shared" si="64"/>
        <v>1</v>
      </c>
      <c r="H98" s="71" t="s">
        <v>62</v>
      </c>
      <c r="I98" s="104">
        <v>3.855</v>
      </c>
      <c r="J98" s="105">
        <f t="shared" si="65"/>
        <v>3.855</v>
      </c>
      <c r="K98" s="106">
        <f>'LABOR SHEET'!C$10</f>
        <v>29.89</v>
      </c>
      <c r="L98" s="107">
        <f t="shared" si="66"/>
        <v>115.22595</v>
      </c>
      <c r="M98" s="107">
        <f t="shared" si="67"/>
        <v>115.22595</v>
      </c>
      <c r="N98" s="107">
        <v>685.9</v>
      </c>
      <c r="O98" s="107">
        <f t="shared" si="68"/>
        <v>685.9</v>
      </c>
      <c r="P98" s="107">
        <f t="shared" si="69"/>
        <v>801.12595</v>
      </c>
      <c r="Q98" s="134">
        <f t="shared" si="70"/>
        <v>801.12595</v>
      </c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</row>
    <row r="99" s="37" customFormat="1" ht="16.95" customHeight="1" spans="1:36">
      <c r="A99" s="86">
        <f>IF(F99&lt;&gt;"",1+MAX($A$2:A98),"")</f>
        <v>77</v>
      </c>
      <c r="B99" s="90"/>
      <c r="C99" s="88"/>
      <c r="D99" s="70" t="s">
        <v>100</v>
      </c>
      <c r="E99" s="73">
        <v>1</v>
      </c>
      <c r="F99" s="91">
        <v>0</v>
      </c>
      <c r="G99" s="92">
        <f t="shared" si="64"/>
        <v>1</v>
      </c>
      <c r="H99" s="71" t="s">
        <v>62</v>
      </c>
      <c r="I99" s="104">
        <v>1.38</v>
      </c>
      <c r="J99" s="105">
        <f t="shared" si="65"/>
        <v>1.38</v>
      </c>
      <c r="K99" s="106">
        <f>'LABOR SHEET'!C$10</f>
        <v>29.89</v>
      </c>
      <c r="L99" s="107">
        <f t="shared" si="66"/>
        <v>41.2482</v>
      </c>
      <c r="M99" s="107">
        <f t="shared" si="67"/>
        <v>41.2482</v>
      </c>
      <c r="N99" s="107">
        <v>310</v>
      </c>
      <c r="O99" s="107">
        <f t="shared" si="68"/>
        <v>310</v>
      </c>
      <c r="P99" s="107">
        <f t="shared" si="69"/>
        <v>351.2482</v>
      </c>
      <c r="Q99" s="134">
        <f t="shared" si="70"/>
        <v>351.2482</v>
      </c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</row>
    <row r="100" s="37" customFormat="1" ht="16.95" customHeight="1" spans="1:36">
      <c r="A100" s="86">
        <f>IF(F100&lt;&gt;"",1+MAX($A$2:A99),"")</f>
        <v>78</v>
      </c>
      <c r="B100" s="90"/>
      <c r="C100" s="88"/>
      <c r="D100" s="70" t="s">
        <v>101</v>
      </c>
      <c r="E100" s="73" t="s">
        <v>98</v>
      </c>
      <c r="F100" s="91">
        <v>0</v>
      </c>
      <c r="G100" s="92">
        <f t="shared" si="64"/>
        <v>1</v>
      </c>
      <c r="H100" s="71" t="s">
        <v>62</v>
      </c>
      <c r="I100" s="104">
        <v>5.55</v>
      </c>
      <c r="J100" s="105">
        <f t="shared" si="65"/>
        <v>5.55</v>
      </c>
      <c r="K100" s="106">
        <f>'LABOR SHEET'!C$10</f>
        <v>29.89</v>
      </c>
      <c r="L100" s="107">
        <f t="shared" si="66"/>
        <v>165.8895</v>
      </c>
      <c r="M100" s="107">
        <f t="shared" si="67"/>
        <v>165.8895</v>
      </c>
      <c r="N100" s="107">
        <v>1160.42</v>
      </c>
      <c r="O100" s="107">
        <f t="shared" si="68"/>
        <v>1160.42</v>
      </c>
      <c r="P100" s="107">
        <f t="shared" si="69"/>
        <v>1326.3095</v>
      </c>
      <c r="Q100" s="134">
        <f t="shared" si="70"/>
        <v>1326.3095</v>
      </c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</row>
    <row r="101" s="37" customFormat="1" ht="16.95" customHeight="1" spans="1:36">
      <c r="A101" s="86">
        <f>IF(F101&lt;&gt;"",1+MAX($A$2:A100),"")</f>
        <v>79</v>
      </c>
      <c r="B101" s="90"/>
      <c r="C101" s="88"/>
      <c r="D101" s="70" t="s">
        <v>102</v>
      </c>
      <c r="E101" s="73">
        <v>1</v>
      </c>
      <c r="F101" s="91">
        <v>0</v>
      </c>
      <c r="G101" s="92">
        <f t="shared" si="64"/>
        <v>1</v>
      </c>
      <c r="H101" s="71" t="s">
        <v>62</v>
      </c>
      <c r="I101" s="104">
        <v>1.5</v>
      </c>
      <c r="J101" s="105">
        <f t="shared" si="65"/>
        <v>1.5</v>
      </c>
      <c r="K101" s="106">
        <f>'LABOR SHEET'!C$10</f>
        <v>29.89</v>
      </c>
      <c r="L101" s="107">
        <f t="shared" si="66"/>
        <v>44.835</v>
      </c>
      <c r="M101" s="107">
        <f t="shared" si="67"/>
        <v>44.835</v>
      </c>
      <c r="N101" s="107">
        <v>320</v>
      </c>
      <c r="O101" s="107">
        <f t="shared" si="68"/>
        <v>320</v>
      </c>
      <c r="P101" s="107">
        <f t="shared" si="69"/>
        <v>364.835</v>
      </c>
      <c r="Q101" s="134">
        <f t="shared" si="70"/>
        <v>364.835</v>
      </c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</row>
    <row r="102" s="37" customFormat="1" ht="16.95" customHeight="1" spans="1:36">
      <c r="A102" s="86" t="str">
        <f>IF(F102&lt;&gt;"",1+MAX($A$2:A101),"")</f>
        <v/>
      </c>
      <c r="B102" s="90"/>
      <c r="C102" s="88"/>
      <c r="D102" s="70"/>
      <c r="E102" s="73"/>
      <c r="F102" s="91"/>
      <c r="G102" s="92"/>
      <c r="H102" s="71"/>
      <c r="I102" s="104"/>
      <c r="J102" s="105"/>
      <c r="K102" s="106"/>
      <c r="L102" s="107"/>
      <c r="M102" s="107"/>
      <c r="N102" s="107"/>
      <c r="O102" s="107"/>
      <c r="P102" s="107"/>
      <c r="Q102" s="132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</row>
    <row r="103" s="37" customFormat="1" ht="16.95" customHeight="1" spans="1:36">
      <c r="A103" s="86" t="str">
        <f>IF(F103&lt;&gt;"",1+MAX($A$2:A102),"")</f>
        <v/>
      </c>
      <c r="B103" s="87"/>
      <c r="C103" s="88"/>
      <c r="D103" s="89" t="s">
        <v>103</v>
      </c>
      <c r="E103" s="71"/>
      <c r="F103" s="71"/>
      <c r="G103" s="71"/>
      <c r="H103" s="71"/>
      <c r="I103" s="113"/>
      <c r="J103" s="114"/>
      <c r="K103" s="115"/>
      <c r="L103" s="107"/>
      <c r="M103" s="107"/>
      <c r="N103" s="107"/>
      <c r="O103" s="107"/>
      <c r="P103" s="107"/>
      <c r="Q103" s="132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</row>
    <row r="104" s="37" customFormat="1" ht="16.95" customHeight="1" spans="1:36">
      <c r="A104" s="86">
        <f>IF(F104&lt;&gt;"",1+MAX($A$2:A103),"")</f>
        <v>80</v>
      </c>
      <c r="B104" s="90"/>
      <c r="C104" s="88"/>
      <c r="D104" s="70" t="s">
        <v>104</v>
      </c>
      <c r="E104" s="73" t="s">
        <v>98</v>
      </c>
      <c r="F104" s="91">
        <v>0</v>
      </c>
      <c r="G104" s="92">
        <f t="shared" ref="G104:G111" si="71">E104*(1+F104)</f>
        <v>1</v>
      </c>
      <c r="H104" s="71" t="s">
        <v>62</v>
      </c>
      <c r="I104" s="104">
        <v>2.89</v>
      </c>
      <c r="J104" s="105">
        <f t="shared" ref="J104:J127" si="72">+I104*G104</f>
        <v>2.89</v>
      </c>
      <c r="K104" s="106">
        <f>'LABOR SHEET'!C$10</f>
        <v>29.89</v>
      </c>
      <c r="L104" s="107">
        <f t="shared" ref="L104:L127" si="73">I104*K104</f>
        <v>86.3821</v>
      </c>
      <c r="M104" s="107">
        <f t="shared" ref="M104:M127" si="74">K104*J104</f>
        <v>86.3821</v>
      </c>
      <c r="N104" s="107">
        <f>519.99+25</f>
        <v>544.99</v>
      </c>
      <c r="O104" s="107">
        <f t="shared" ref="O104:O127" si="75">N104*G104</f>
        <v>544.99</v>
      </c>
      <c r="P104" s="107">
        <f t="shared" ref="P104:P127" si="76">(I104*K104)+N104</f>
        <v>631.3721</v>
      </c>
      <c r="Q104" s="134">
        <f t="shared" ref="Q104:Q127" si="77">P104*G104</f>
        <v>631.3721</v>
      </c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</row>
    <row r="105" s="37" customFormat="1" ht="16.95" customHeight="1" spans="1:36">
      <c r="A105" s="86">
        <f>IF(F105&lt;&gt;"",1+MAX($A$2:A104),"")</f>
        <v>81</v>
      </c>
      <c r="B105" s="90"/>
      <c r="C105" s="88"/>
      <c r="D105" s="70" t="s">
        <v>105</v>
      </c>
      <c r="E105" s="73">
        <v>1</v>
      </c>
      <c r="F105" s="91">
        <v>0</v>
      </c>
      <c r="G105" s="92">
        <f t="shared" si="71"/>
        <v>1</v>
      </c>
      <c r="H105" s="71" t="s">
        <v>62</v>
      </c>
      <c r="I105" s="104">
        <v>7.55</v>
      </c>
      <c r="J105" s="105">
        <f t="shared" si="72"/>
        <v>7.55</v>
      </c>
      <c r="K105" s="106">
        <f>'LABOR SHEET'!C$10</f>
        <v>29.89</v>
      </c>
      <c r="L105" s="107">
        <f t="shared" si="73"/>
        <v>225.6695</v>
      </c>
      <c r="M105" s="107">
        <f t="shared" si="74"/>
        <v>225.6695</v>
      </c>
      <c r="N105" s="107">
        <v>1699.67</v>
      </c>
      <c r="O105" s="107">
        <f t="shared" si="75"/>
        <v>1699.67</v>
      </c>
      <c r="P105" s="107">
        <f t="shared" si="76"/>
        <v>1925.3395</v>
      </c>
      <c r="Q105" s="134">
        <f t="shared" si="77"/>
        <v>1925.3395</v>
      </c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</row>
    <row r="106" s="37" customFormat="1" ht="16.95" customHeight="1" spans="1:36">
      <c r="A106" s="86">
        <f>IF(F106&lt;&gt;"",1+MAX($A$2:A105),"")</f>
        <v>82</v>
      </c>
      <c r="B106" s="90"/>
      <c r="C106" s="88"/>
      <c r="D106" s="70" t="s">
        <v>106</v>
      </c>
      <c r="E106" s="73">
        <v>1</v>
      </c>
      <c r="F106" s="91">
        <v>0</v>
      </c>
      <c r="G106" s="92">
        <f t="shared" si="71"/>
        <v>1</v>
      </c>
      <c r="H106" s="71" t="s">
        <v>62</v>
      </c>
      <c r="I106" s="104">
        <v>1.5</v>
      </c>
      <c r="J106" s="105">
        <f t="shared" si="72"/>
        <v>1.5</v>
      </c>
      <c r="K106" s="106">
        <f>'LABOR SHEET'!C$10</f>
        <v>29.89</v>
      </c>
      <c r="L106" s="107">
        <f t="shared" si="73"/>
        <v>44.835</v>
      </c>
      <c r="M106" s="107">
        <f t="shared" si="74"/>
        <v>44.835</v>
      </c>
      <c r="N106" s="107">
        <v>210</v>
      </c>
      <c r="O106" s="107">
        <f t="shared" si="75"/>
        <v>210</v>
      </c>
      <c r="P106" s="107">
        <f t="shared" si="76"/>
        <v>254.835</v>
      </c>
      <c r="Q106" s="134">
        <f t="shared" si="77"/>
        <v>254.835</v>
      </c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</row>
    <row r="107" s="37" customFormat="1" ht="16.95" customHeight="1" spans="1:36">
      <c r="A107" s="86">
        <f>IF(F107&lt;&gt;"",1+MAX($A$2:A106),"")</f>
        <v>83</v>
      </c>
      <c r="B107" s="90"/>
      <c r="C107" s="88"/>
      <c r="D107" s="70" t="s">
        <v>107</v>
      </c>
      <c r="E107" s="73">
        <v>1</v>
      </c>
      <c r="F107" s="91">
        <v>0</v>
      </c>
      <c r="G107" s="92">
        <f t="shared" si="71"/>
        <v>1</v>
      </c>
      <c r="H107" s="71" t="s">
        <v>62</v>
      </c>
      <c r="I107" s="104">
        <v>1</v>
      </c>
      <c r="J107" s="105">
        <f t="shared" si="72"/>
        <v>1</v>
      </c>
      <c r="K107" s="106">
        <f>'LABOR SHEET'!C$10</f>
        <v>29.89</v>
      </c>
      <c r="L107" s="107">
        <f t="shared" si="73"/>
        <v>29.89</v>
      </c>
      <c r="M107" s="107">
        <f t="shared" si="74"/>
        <v>29.89</v>
      </c>
      <c r="N107" s="107">
        <v>155</v>
      </c>
      <c r="O107" s="107">
        <f t="shared" si="75"/>
        <v>155</v>
      </c>
      <c r="P107" s="107">
        <f t="shared" si="76"/>
        <v>184.89</v>
      </c>
      <c r="Q107" s="134">
        <f t="shared" si="77"/>
        <v>184.89</v>
      </c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</row>
    <row r="108" s="37" customFormat="1" ht="16.95" customHeight="1" spans="1:36">
      <c r="A108" s="86">
        <f>IF(F108&lt;&gt;"",1+MAX($A$2:A107),"")</f>
        <v>84</v>
      </c>
      <c r="B108" s="90"/>
      <c r="C108" s="88"/>
      <c r="D108" s="70" t="s">
        <v>108</v>
      </c>
      <c r="E108" s="73">
        <v>1</v>
      </c>
      <c r="F108" s="91">
        <v>0</v>
      </c>
      <c r="G108" s="92">
        <f t="shared" si="71"/>
        <v>1</v>
      </c>
      <c r="H108" s="71" t="s">
        <v>62</v>
      </c>
      <c r="I108" s="104">
        <v>1.5</v>
      </c>
      <c r="J108" s="105">
        <f t="shared" si="72"/>
        <v>1.5</v>
      </c>
      <c r="K108" s="106">
        <f>'LABOR SHEET'!C$10</f>
        <v>29.89</v>
      </c>
      <c r="L108" s="107">
        <f t="shared" si="73"/>
        <v>44.835</v>
      </c>
      <c r="M108" s="107">
        <f t="shared" si="74"/>
        <v>44.835</v>
      </c>
      <c r="N108" s="107">
        <v>100</v>
      </c>
      <c r="O108" s="107">
        <f t="shared" si="75"/>
        <v>100</v>
      </c>
      <c r="P108" s="107">
        <f t="shared" si="76"/>
        <v>144.835</v>
      </c>
      <c r="Q108" s="134">
        <f t="shared" si="77"/>
        <v>144.835</v>
      </c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</row>
    <row r="109" s="37" customFormat="1" ht="16.95" customHeight="1" spans="1:36">
      <c r="A109" s="86">
        <f>IF(F109&lt;&gt;"",1+MAX($A$2:A108),"")</f>
        <v>85</v>
      </c>
      <c r="B109" s="90"/>
      <c r="C109" s="88"/>
      <c r="D109" s="70" t="s">
        <v>109</v>
      </c>
      <c r="E109" s="73">
        <v>10</v>
      </c>
      <c r="F109" s="91">
        <v>0</v>
      </c>
      <c r="G109" s="92">
        <f t="shared" si="71"/>
        <v>10</v>
      </c>
      <c r="H109" s="71" t="s">
        <v>62</v>
      </c>
      <c r="I109" s="104">
        <v>1.1</v>
      </c>
      <c r="J109" s="105">
        <f t="shared" si="72"/>
        <v>11</v>
      </c>
      <c r="K109" s="106">
        <f>'LABOR SHEET'!C$10</f>
        <v>29.89</v>
      </c>
      <c r="L109" s="107">
        <f t="shared" si="73"/>
        <v>32.879</v>
      </c>
      <c r="M109" s="107">
        <f t="shared" si="74"/>
        <v>328.79</v>
      </c>
      <c r="N109" s="107">
        <v>110</v>
      </c>
      <c r="O109" s="107">
        <f t="shared" si="75"/>
        <v>1100</v>
      </c>
      <c r="P109" s="107">
        <f t="shared" si="76"/>
        <v>142.879</v>
      </c>
      <c r="Q109" s="134">
        <f t="shared" si="77"/>
        <v>1428.79</v>
      </c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</row>
    <row r="110" s="37" customFormat="1" ht="16.95" customHeight="1" spans="1:36">
      <c r="A110" s="86">
        <f>IF(F110&lt;&gt;"",1+MAX($A$2:A109),"")</f>
        <v>86</v>
      </c>
      <c r="B110" s="90"/>
      <c r="C110" s="88"/>
      <c r="D110" s="70" t="s">
        <v>110</v>
      </c>
      <c r="E110" s="73">
        <v>4</v>
      </c>
      <c r="F110" s="91">
        <v>0</v>
      </c>
      <c r="G110" s="92">
        <f t="shared" si="71"/>
        <v>4</v>
      </c>
      <c r="H110" s="71" t="s">
        <v>62</v>
      </c>
      <c r="I110" s="104">
        <v>12</v>
      </c>
      <c r="J110" s="105">
        <f t="shared" si="72"/>
        <v>48</v>
      </c>
      <c r="K110" s="106">
        <f>'LABOR SHEET'!C$10</f>
        <v>29.89</v>
      </c>
      <c r="L110" s="107">
        <f t="shared" si="73"/>
        <v>358.68</v>
      </c>
      <c r="M110" s="107">
        <f t="shared" si="74"/>
        <v>1434.72</v>
      </c>
      <c r="N110" s="107">
        <v>1300</v>
      </c>
      <c r="O110" s="107">
        <f t="shared" si="75"/>
        <v>5200</v>
      </c>
      <c r="P110" s="107">
        <f t="shared" si="76"/>
        <v>1658.68</v>
      </c>
      <c r="Q110" s="134">
        <f t="shared" si="77"/>
        <v>6634.72</v>
      </c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</row>
    <row r="111" s="37" customFormat="1" ht="16.95" customHeight="1" spans="1:36">
      <c r="A111" s="86">
        <f>IF(F111&lt;&gt;"",1+MAX($A$2:A110),"")</f>
        <v>87</v>
      </c>
      <c r="B111" s="90"/>
      <c r="C111" s="88"/>
      <c r="D111" s="70" t="s">
        <v>111</v>
      </c>
      <c r="E111" s="73">
        <v>1</v>
      </c>
      <c r="F111" s="91">
        <v>0</v>
      </c>
      <c r="G111" s="92">
        <f t="shared" si="71"/>
        <v>1</v>
      </c>
      <c r="H111" s="71" t="s">
        <v>62</v>
      </c>
      <c r="I111" s="104">
        <v>12</v>
      </c>
      <c r="J111" s="105">
        <f t="shared" ref="J111:J112" si="78">+I111*G111</f>
        <v>12</v>
      </c>
      <c r="K111" s="106">
        <f>'LABOR SHEET'!C$10</f>
        <v>29.89</v>
      </c>
      <c r="L111" s="107">
        <f t="shared" ref="L111:L112" si="79">I111*K111</f>
        <v>358.68</v>
      </c>
      <c r="M111" s="107">
        <f t="shared" ref="M111:M112" si="80">K111*J111</f>
        <v>358.68</v>
      </c>
      <c r="N111" s="107">
        <v>1300</v>
      </c>
      <c r="O111" s="107">
        <f t="shared" ref="O111:O112" si="81">N111*G111</f>
        <v>1300</v>
      </c>
      <c r="P111" s="107">
        <f t="shared" ref="P111:P112" si="82">(I111*K111)+N111</f>
        <v>1658.68</v>
      </c>
      <c r="Q111" s="134">
        <f t="shared" ref="Q111:Q112" si="83">P111*G111</f>
        <v>1658.68</v>
      </c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</row>
    <row r="112" s="37" customFormat="1" ht="16.95" customHeight="1" spans="1:36">
      <c r="A112" s="86">
        <f>IF(F112&lt;&gt;"",1+MAX($A$2:A111),"")</f>
        <v>88</v>
      </c>
      <c r="B112" s="90"/>
      <c r="C112" s="88"/>
      <c r="D112" s="70" t="s">
        <v>112</v>
      </c>
      <c r="E112" s="73">
        <v>1</v>
      </c>
      <c r="F112" s="91">
        <v>0</v>
      </c>
      <c r="G112" s="92">
        <f t="shared" ref="G112:G119" si="84">E112*(1+F112)</f>
        <v>1</v>
      </c>
      <c r="H112" s="71" t="s">
        <v>62</v>
      </c>
      <c r="I112" s="104">
        <v>12</v>
      </c>
      <c r="J112" s="105">
        <f t="shared" si="78"/>
        <v>12</v>
      </c>
      <c r="K112" s="106">
        <f>'LABOR SHEET'!C$10</f>
        <v>29.89</v>
      </c>
      <c r="L112" s="107">
        <f t="shared" si="79"/>
        <v>358.68</v>
      </c>
      <c r="M112" s="107">
        <f t="shared" si="80"/>
        <v>358.68</v>
      </c>
      <c r="N112" s="107">
        <v>1300</v>
      </c>
      <c r="O112" s="107">
        <f t="shared" si="81"/>
        <v>1300</v>
      </c>
      <c r="P112" s="107">
        <f t="shared" si="82"/>
        <v>1658.68</v>
      </c>
      <c r="Q112" s="134">
        <f t="shared" si="83"/>
        <v>1658.68</v>
      </c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</row>
    <row r="113" s="37" customFormat="1" ht="16.95" customHeight="1" spans="1:36">
      <c r="A113" s="86">
        <f>IF(F113&lt;&gt;"",1+MAX($A$2:A112),"")</f>
        <v>89</v>
      </c>
      <c r="B113" s="90"/>
      <c r="C113" s="88"/>
      <c r="D113" s="70" t="s">
        <v>113</v>
      </c>
      <c r="E113" s="73">
        <v>1</v>
      </c>
      <c r="F113" s="91">
        <v>0</v>
      </c>
      <c r="G113" s="92">
        <f t="shared" si="84"/>
        <v>1</v>
      </c>
      <c r="H113" s="71" t="s">
        <v>62</v>
      </c>
      <c r="I113" s="104">
        <v>18</v>
      </c>
      <c r="J113" s="105">
        <f t="shared" si="72"/>
        <v>18</v>
      </c>
      <c r="K113" s="106">
        <f>'LABOR SHEET'!C$10</f>
        <v>29.89</v>
      </c>
      <c r="L113" s="107">
        <f t="shared" si="73"/>
        <v>538.02</v>
      </c>
      <c r="M113" s="107">
        <f t="shared" si="74"/>
        <v>538.02</v>
      </c>
      <c r="N113" s="107">
        <v>0</v>
      </c>
      <c r="O113" s="107">
        <f t="shared" si="75"/>
        <v>0</v>
      </c>
      <c r="P113" s="107">
        <f t="shared" si="76"/>
        <v>538.02</v>
      </c>
      <c r="Q113" s="134">
        <f t="shared" si="77"/>
        <v>538.02</v>
      </c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</row>
    <row r="114" s="37" customFormat="1" ht="16.95" customHeight="1" spans="1:36">
      <c r="A114" s="86">
        <f>IF(F114&lt;&gt;"",1+MAX($A$2:A113),"")</f>
        <v>90</v>
      </c>
      <c r="B114" s="90"/>
      <c r="C114" s="88"/>
      <c r="D114" s="70" t="s">
        <v>114</v>
      </c>
      <c r="E114" s="73">
        <v>1</v>
      </c>
      <c r="F114" s="91">
        <v>0</v>
      </c>
      <c r="G114" s="92">
        <f t="shared" si="84"/>
        <v>1</v>
      </c>
      <c r="H114" s="71" t="s">
        <v>62</v>
      </c>
      <c r="I114" s="104">
        <v>18</v>
      </c>
      <c r="J114" s="105">
        <f t="shared" si="72"/>
        <v>18</v>
      </c>
      <c r="K114" s="106">
        <f>'LABOR SHEET'!C$10</f>
        <v>29.89</v>
      </c>
      <c r="L114" s="107">
        <f t="shared" si="73"/>
        <v>538.02</v>
      </c>
      <c r="M114" s="107">
        <f t="shared" si="74"/>
        <v>538.02</v>
      </c>
      <c r="N114" s="107">
        <v>2250</v>
      </c>
      <c r="O114" s="107">
        <f t="shared" si="75"/>
        <v>2250</v>
      </c>
      <c r="P114" s="107">
        <f t="shared" si="76"/>
        <v>2788.02</v>
      </c>
      <c r="Q114" s="134">
        <f t="shared" si="77"/>
        <v>2788.02</v>
      </c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</row>
    <row r="115" s="37" customFormat="1" ht="16.95" customHeight="1" spans="1:36">
      <c r="A115" s="86">
        <f>IF(F115&lt;&gt;"",1+MAX($A$2:A114),"")</f>
        <v>91</v>
      </c>
      <c r="B115" s="90"/>
      <c r="C115" s="88"/>
      <c r="D115" s="70" t="s">
        <v>115</v>
      </c>
      <c r="E115" s="73" t="s">
        <v>98</v>
      </c>
      <c r="F115" s="91">
        <v>0</v>
      </c>
      <c r="G115" s="92">
        <f t="shared" si="84"/>
        <v>1</v>
      </c>
      <c r="H115" s="71" t="s">
        <v>62</v>
      </c>
      <c r="I115" s="104">
        <v>14</v>
      </c>
      <c r="J115" s="105">
        <f t="shared" si="72"/>
        <v>14</v>
      </c>
      <c r="K115" s="106">
        <f>'LABOR SHEET'!C$10</f>
        <v>29.89</v>
      </c>
      <c r="L115" s="107">
        <f t="shared" si="73"/>
        <v>418.46</v>
      </c>
      <c r="M115" s="107">
        <f t="shared" si="74"/>
        <v>418.46</v>
      </c>
      <c r="N115" s="107">
        <v>1450</v>
      </c>
      <c r="O115" s="107">
        <f t="shared" si="75"/>
        <v>1450</v>
      </c>
      <c r="P115" s="107">
        <f t="shared" si="76"/>
        <v>1868.46</v>
      </c>
      <c r="Q115" s="134">
        <f t="shared" si="77"/>
        <v>1868.46</v>
      </c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</row>
    <row r="116" s="37" customFormat="1" ht="16.95" customHeight="1" spans="1:36">
      <c r="A116" s="86">
        <f>IF(F116&lt;&gt;"",1+MAX($A$2:A115),"")</f>
        <v>92</v>
      </c>
      <c r="B116" s="90"/>
      <c r="C116" s="88"/>
      <c r="D116" s="70" t="s">
        <v>116</v>
      </c>
      <c r="E116" s="73">
        <v>1</v>
      </c>
      <c r="F116" s="91">
        <v>0</v>
      </c>
      <c r="G116" s="92">
        <f t="shared" si="84"/>
        <v>1</v>
      </c>
      <c r="H116" s="71" t="s">
        <v>62</v>
      </c>
      <c r="I116" s="104">
        <v>14</v>
      </c>
      <c r="J116" s="105">
        <f t="shared" ref="J116:J118" si="85">+I116*G116</f>
        <v>14</v>
      </c>
      <c r="K116" s="106">
        <f>'LABOR SHEET'!C$10</f>
        <v>29.89</v>
      </c>
      <c r="L116" s="107">
        <f t="shared" ref="L116:L118" si="86">I116*K116</f>
        <v>418.46</v>
      </c>
      <c r="M116" s="107">
        <f t="shared" ref="M116:M118" si="87">K116*J116</f>
        <v>418.46</v>
      </c>
      <c r="N116" s="107">
        <v>1450</v>
      </c>
      <c r="O116" s="107">
        <f t="shared" ref="O116:O118" si="88">N116*G116</f>
        <v>1450</v>
      </c>
      <c r="P116" s="107">
        <f t="shared" ref="P116:P118" si="89">(I116*K116)+N116</f>
        <v>1868.46</v>
      </c>
      <c r="Q116" s="134">
        <f t="shared" ref="Q116:Q118" si="90">P116*G116</f>
        <v>1868.46</v>
      </c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</row>
    <row r="117" s="37" customFormat="1" ht="16.95" customHeight="1" spans="1:36">
      <c r="A117" s="86">
        <f>IF(F117&lt;&gt;"",1+MAX($A$2:A116),"")</f>
        <v>93</v>
      </c>
      <c r="B117" s="90"/>
      <c r="C117" s="88"/>
      <c r="D117" s="70" t="s">
        <v>117</v>
      </c>
      <c r="E117" s="73">
        <v>1</v>
      </c>
      <c r="F117" s="91">
        <v>0</v>
      </c>
      <c r="G117" s="92">
        <f t="shared" si="84"/>
        <v>1</v>
      </c>
      <c r="H117" s="71" t="s">
        <v>62</v>
      </c>
      <c r="I117" s="104">
        <v>14</v>
      </c>
      <c r="J117" s="105">
        <f t="shared" si="85"/>
        <v>14</v>
      </c>
      <c r="K117" s="106">
        <f>'LABOR SHEET'!C$10</f>
        <v>29.89</v>
      </c>
      <c r="L117" s="107">
        <f t="shared" si="86"/>
        <v>418.46</v>
      </c>
      <c r="M117" s="107">
        <f t="shared" si="87"/>
        <v>418.46</v>
      </c>
      <c r="N117" s="107">
        <v>1450</v>
      </c>
      <c r="O117" s="107">
        <f t="shared" si="88"/>
        <v>1450</v>
      </c>
      <c r="P117" s="107">
        <f t="shared" si="89"/>
        <v>1868.46</v>
      </c>
      <c r="Q117" s="134">
        <f t="shared" si="90"/>
        <v>1868.46</v>
      </c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</row>
    <row r="118" s="37" customFormat="1" ht="16.95" customHeight="1" spans="1:36">
      <c r="A118" s="86">
        <f>IF(F118&lt;&gt;"",1+MAX($A$2:A117),"")</f>
        <v>94</v>
      </c>
      <c r="B118" s="90"/>
      <c r="C118" s="88"/>
      <c r="D118" s="70" t="s">
        <v>118</v>
      </c>
      <c r="E118" s="73">
        <v>1</v>
      </c>
      <c r="F118" s="91">
        <v>0</v>
      </c>
      <c r="G118" s="92">
        <f t="shared" si="84"/>
        <v>1</v>
      </c>
      <c r="H118" s="71" t="s">
        <v>62</v>
      </c>
      <c r="I118" s="104">
        <v>14</v>
      </c>
      <c r="J118" s="105">
        <f t="shared" si="85"/>
        <v>14</v>
      </c>
      <c r="K118" s="106">
        <f>'LABOR SHEET'!C$10</f>
        <v>29.89</v>
      </c>
      <c r="L118" s="107">
        <f t="shared" si="86"/>
        <v>418.46</v>
      </c>
      <c r="M118" s="107">
        <f t="shared" si="87"/>
        <v>418.46</v>
      </c>
      <c r="N118" s="107">
        <v>1450</v>
      </c>
      <c r="O118" s="107">
        <f t="shared" si="88"/>
        <v>1450</v>
      </c>
      <c r="P118" s="107">
        <f t="shared" si="89"/>
        <v>1868.46</v>
      </c>
      <c r="Q118" s="134">
        <f t="shared" si="90"/>
        <v>1868.46</v>
      </c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</row>
    <row r="119" s="37" customFormat="1" ht="16.95" customHeight="1" spans="1:36">
      <c r="A119" s="86">
        <f>IF(F119&lt;&gt;"",1+MAX($A$2:A118),"")</f>
        <v>95</v>
      </c>
      <c r="B119" s="90"/>
      <c r="C119" s="88"/>
      <c r="D119" s="70" t="s">
        <v>119</v>
      </c>
      <c r="E119" s="73">
        <v>1</v>
      </c>
      <c r="F119" s="91">
        <v>0</v>
      </c>
      <c r="G119" s="92">
        <f t="shared" si="84"/>
        <v>1</v>
      </c>
      <c r="H119" s="71" t="s">
        <v>62</v>
      </c>
      <c r="I119" s="104">
        <v>12.5</v>
      </c>
      <c r="J119" s="105">
        <f t="shared" si="72"/>
        <v>12.5</v>
      </c>
      <c r="K119" s="106">
        <f>'LABOR SHEET'!C$10</f>
        <v>29.89</v>
      </c>
      <c r="L119" s="107">
        <f t="shared" si="73"/>
        <v>373.625</v>
      </c>
      <c r="M119" s="107">
        <f t="shared" si="74"/>
        <v>373.625</v>
      </c>
      <c r="N119" s="107">
        <f>1350+1000</f>
        <v>2350</v>
      </c>
      <c r="O119" s="107">
        <f t="shared" si="75"/>
        <v>2350</v>
      </c>
      <c r="P119" s="107">
        <f t="shared" si="76"/>
        <v>2723.625</v>
      </c>
      <c r="Q119" s="134">
        <f t="shared" si="77"/>
        <v>2723.625</v>
      </c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</row>
    <row r="120" s="37" customFormat="1" ht="16.95" customHeight="1" spans="1:36">
      <c r="A120" s="86">
        <f>IF(F120&lt;&gt;"",1+MAX($A$2:A119),"")</f>
        <v>96</v>
      </c>
      <c r="B120" s="90"/>
      <c r="C120" s="88"/>
      <c r="D120" s="70" t="s">
        <v>120</v>
      </c>
      <c r="E120" s="73">
        <v>1</v>
      </c>
      <c r="F120" s="91">
        <v>0</v>
      </c>
      <c r="G120" s="92">
        <f t="shared" ref="G120:G127" si="91">E120*(1+F120)</f>
        <v>1</v>
      </c>
      <c r="H120" s="71" t="s">
        <v>62</v>
      </c>
      <c r="I120" s="104">
        <v>16</v>
      </c>
      <c r="J120" s="105">
        <f t="shared" si="72"/>
        <v>16</v>
      </c>
      <c r="K120" s="106">
        <f>'LABOR SHEET'!C$10</f>
        <v>29.89</v>
      </c>
      <c r="L120" s="107">
        <f t="shared" si="73"/>
        <v>478.24</v>
      </c>
      <c r="M120" s="107">
        <f t="shared" si="74"/>
        <v>478.24</v>
      </c>
      <c r="N120" s="107">
        <v>1500</v>
      </c>
      <c r="O120" s="107">
        <f t="shared" si="75"/>
        <v>1500</v>
      </c>
      <c r="P120" s="107">
        <f t="shared" si="76"/>
        <v>1978.24</v>
      </c>
      <c r="Q120" s="134">
        <f t="shared" si="77"/>
        <v>1978.24</v>
      </c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</row>
    <row r="121" s="37" customFormat="1" ht="16.95" customHeight="1" spans="1:36">
      <c r="A121" s="86">
        <f>IF(F121&lt;&gt;"",1+MAX($A$2:A120),"")</f>
        <v>97</v>
      </c>
      <c r="B121" s="90"/>
      <c r="C121" s="88"/>
      <c r="D121" s="70" t="s">
        <v>121</v>
      </c>
      <c r="E121" s="73">
        <v>1</v>
      </c>
      <c r="F121" s="91">
        <v>0</v>
      </c>
      <c r="G121" s="92">
        <f t="shared" si="91"/>
        <v>1</v>
      </c>
      <c r="H121" s="71" t="s">
        <v>62</v>
      </c>
      <c r="I121" s="104">
        <v>12</v>
      </c>
      <c r="J121" s="105">
        <f t="shared" si="72"/>
        <v>12</v>
      </c>
      <c r="K121" s="106">
        <f>'LABOR SHEET'!C$10</f>
        <v>29.89</v>
      </c>
      <c r="L121" s="107">
        <f t="shared" si="73"/>
        <v>358.68</v>
      </c>
      <c r="M121" s="107">
        <f t="shared" si="74"/>
        <v>358.68</v>
      </c>
      <c r="N121" s="107">
        <v>1300</v>
      </c>
      <c r="O121" s="107">
        <f t="shared" si="75"/>
        <v>1300</v>
      </c>
      <c r="P121" s="107">
        <f t="shared" si="76"/>
        <v>1658.68</v>
      </c>
      <c r="Q121" s="134">
        <f t="shared" si="77"/>
        <v>1658.68</v>
      </c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</row>
    <row r="122" s="37" customFormat="1" ht="16.95" customHeight="1" spans="1:36">
      <c r="A122" s="86">
        <f>IF(F122&lt;&gt;"",1+MAX($A$2:A121),"")</f>
        <v>98</v>
      </c>
      <c r="B122" s="90"/>
      <c r="C122" s="88"/>
      <c r="D122" s="70" t="s">
        <v>122</v>
      </c>
      <c r="E122" s="73">
        <v>1</v>
      </c>
      <c r="F122" s="91">
        <v>0</v>
      </c>
      <c r="G122" s="92">
        <f t="shared" si="91"/>
        <v>1</v>
      </c>
      <c r="H122" s="71" t="s">
        <v>62</v>
      </c>
      <c r="I122" s="104">
        <v>12</v>
      </c>
      <c r="J122" s="105">
        <f t="shared" si="72"/>
        <v>12</v>
      </c>
      <c r="K122" s="106">
        <f>'LABOR SHEET'!C$10</f>
        <v>29.89</v>
      </c>
      <c r="L122" s="107">
        <f t="shared" si="73"/>
        <v>358.68</v>
      </c>
      <c r="M122" s="107">
        <f t="shared" si="74"/>
        <v>358.68</v>
      </c>
      <c r="N122" s="107">
        <v>1300</v>
      </c>
      <c r="O122" s="107">
        <f t="shared" si="75"/>
        <v>1300</v>
      </c>
      <c r="P122" s="107">
        <f t="shared" si="76"/>
        <v>1658.68</v>
      </c>
      <c r="Q122" s="134">
        <f t="shared" si="77"/>
        <v>1658.68</v>
      </c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</row>
    <row r="123" s="37" customFormat="1" ht="16.95" customHeight="1" spans="1:36">
      <c r="A123" s="86">
        <f>IF(F123&lt;&gt;"",1+MAX($A$2:A122),"")</f>
        <v>99</v>
      </c>
      <c r="B123" s="90"/>
      <c r="C123" s="88"/>
      <c r="D123" s="70" t="s">
        <v>123</v>
      </c>
      <c r="E123" s="73">
        <v>1</v>
      </c>
      <c r="F123" s="91">
        <v>0</v>
      </c>
      <c r="G123" s="92">
        <f t="shared" si="91"/>
        <v>1</v>
      </c>
      <c r="H123" s="71" t="s">
        <v>62</v>
      </c>
      <c r="I123" s="104">
        <v>12</v>
      </c>
      <c r="J123" s="105">
        <f t="shared" si="72"/>
        <v>12</v>
      </c>
      <c r="K123" s="106">
        <f>'LABOR SHEET'!C$10</f>
        <v>29.89</v>
      </c>
      <c r="L123" s="107">
        <f t="shared" si="73"/>
        <v>358.68</v>
      </c>
      <c r="M123" s="107">
        <f t="shared" si="74"/>
        <v>358.68</v>
      </c>
      <c r="N123" s="107">
        <v>1300</v>
      </c>
      <c r="O123" s="107">
        <f t="shared" si="75"/>
        <v>1300</v>
      </c>
      <c r="P123" s="107">
        <f t="shared" si="76"/>
        <v>1658.68</v>
      </c>
      <c r="Q123" s="134">
        <f t="shared" si="77"/>
        <v>1658.68</v>
      </c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</row>
    <row r="124" s="37" customFormat="1" ht="16.95" customHeight="1" spans="1:36">
      <c r="A124" s="86">
        <f>IF(F124&lt;&gt;"",1+MAX($A$2:A123),"")</f>
        <v>100</v>
      </c>
      <c r="B124" s="90"/>
      <c r="C124" s="88"/>
      <c r="D124" s="70" t="s">
        <v>124</v>
      </c>
      <c r="E124" s="73" t="s">
        <v>98</v>
      </c>
      <c r="F124" s="91">
        <v>0</v>
      </c>
      <c r="G124" s="92">
        <f t="shared" si="91"/>
        <v>1</v>
      </c>
      <c r="H124" s="71" t="s">
        <v>62</v>
      </c>
      <c r="I124" s="104">
        <v>12.5</v>
      </c>
      <c r="J124" s="105">
        <f t="shared" si="72"/>
        <v>12.5</v>
      </c>
      <c r="K124" s="106">
        <f>'LABOR SHEET'!C$10</f>
        <v>29.89</v>
      </c>
      <c r="L124" s="107">
        <f t="shared" si="73"/>
        <v>373.625</v>
      </c>
      <c r="M124" s="107">
        <f t="shared" si="74"/>
        <v>373.625</v>
      </c>
      <c r="N124" s="107">
        <v>0</v>
      </c>
      <c r="O124" s="107">
        <f t="shared" si="75"/>
        <v>0</v>
      </c>
      <c r="P124" s="107">
        <f t="shared" si="76"/>
        <v>373.625</v>
      </c>
      <c r="Q124" s="134">
        <f t="shared" si="77"/>
        <v>373.625</v>
      </c>
      <c r="R124" s="133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</row>
    <row r="125" s="37" customFormat="1" ht="16.95" customHeight="1" spans="1:36">
      <c r="A125" s="86">
        <f>IF(F125&lt;&gt;"",1+MAX($A$2:A124),"")</f>
        <v>101</v>
      </c>
      <c r="B125" s="90"/>
      <c r="C125" s="88"/>
      <c r="D125" s="70" t="s">
        <v>125</v>
      </c>
      <c r="E125" s="73">
        <v>1</v>
      </c>
      <c r="F125" s="91">
        <v>0</v>
      </c>
      <c r="G125" s="92">
        <f t="shared" si="91"/>
        <v>1</v>
      </c>
      <c r="H125" s="71" t="s">
        <v>62</v>
      </c>
      <c r="I125" s="104">
        <v>32</v>
      </c>
      <c r="J125" s="105">
        <f t="shared" si="72"/>
        <v>32</v>
      </c>
      <c r="K125" s="106">
        <f>'LABOR SHEET'!C$10</f>
        <v>29.89</v>
      </c>
      <c r="L125" s="107">
        <f t="shared" si="73"/>
        <v>956.48</v>
      </c>
      <c r="M125" s="107">
        <f t="shared" si="74"/>
        <v>956.48</v>
      </c>
      <c r="N125" s="107">
        <v>24999</v>
      </c>
      <c r="O125" s="107">
        <f t="shared" si="75"/>
        <v>24999</v>
      </c>
      <c r="P125" s="107">
        <f t="shared" si="76"/>
        <v>25955.48</v>
      </c>
      <c r="Q125" s="134">
        <f t="shared" si="77"/>
        <v>25955.48</v>
      </c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</row>
    <row r="126" s="37" customFormat="1" ht="16.95" customHeight="1" spans="1:36">
      <c r="A126" s="86">
        <f>IF(F126&lt;&gt;"",1+MAX($A$2:A125),"")</f>
        <v>102</v>
      </c>
      <c r="B126" s="90"/>
      <c r="C126" s="88"/>
      <c r="D126" s="70" t="s">
        <v>126</v>
      </c>
      <c r="E126" s="73">
        <v>1</v>
      </c>
      <c r="F126" s="91">
        <v>0</v>
      </c>
      <c r="G126" s="92">
        <f t="shared" si="91"/>
        <v>1</v>
      </c>
      <c r="H126" s="71" t="s">
        <v>62</v>
      </c>
      <c r="I126" s="104">
        <v>1.55</v>
      </c>
      <c r="J126" s="105">
        <f t="shared" si="72"/>
        <v>1.55</v>
      </c>
      <c r="K126" s="106">
        <f>'LABOR SHEET'!C$10</f>
        <v>29.89</v>
      </c>
      <c r="L126" s="107">
        <f t="shared" si="73"/>
        <v>46.3295</v>
      </c>
      <c r="M126" s="107">
        <f t="shared" si="74"/>
        <v>46.3295</v>
      </c>
      <c r="N126" s="107">
        <v>235</v>
      </c>
      <c r="O126" s="107">
        <f t="shared" si="75"/>
        <v>235</v>
      </c>
      <c r="P126" s="107">
        <f t="shared" si="76"/>
        <v>281.3295</v>
      </c>
      <c r="Q126" s="134">
        <f t="shared" si="77"/>
        <v>281.3295</v>
      </c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</row>
    <row r="127" s="37" customFormat="1" ht="16.95" customHeight="1" spans="1:36">
      <c r="A127" s="86">
        <f>IF(F127&lt;&gt;"",1+MAX($A$2:A126),"")</f>
        <v>103</v>
      </c>
      <c r="B127" s="90"/>
      <c r="C127" s="88"/>
      <c r="D127" s="70" t="s">
        <v>127</v>
      </c>
      <c r="E127" s="73">
        <v>2</v>
      </c>
      <c r="F127" s="91">
        <v>0</v>
      </c>
      <c r="G127" s="92">
        <f t="shared" si="91"/>
        <v>2</v>
      </c>
      <c r="H127" s="71" t="s">
        <v>62</v>
      </c>
      <c r="I127" s="104">
        <v>9.5</v>
      </c>
      <c r="J127" s="105">
        <f t="shared" si="72"/>
        <v>19</v>
      </c>
      <c r="K127" s="106">
        <f>'LABOR SHEET'!C$10</f>
        <v>29.89</v>
      </c>
      <c r="L127" s="107">
        <f t="shared" si="73"/>
        <v>283.955</v>
      </c>
      <c r="M127" s="107">
        <f t="shared" si="74"/>
        <v>567.91</v>
      </c>
      <c r="N127" s="107">
        <v>1050</v>
      </c>
      <c r="O127" s="107">
        <f t="shared" si="75"/>
        <v>2100</v>
      </c>
      <c r="P127" s="107">
        <f t="shared" si="76"/>
        <v>1333.955</v>
      </c>
      <c r="Q127" s="134">
        <f t="shared" si="77"/>
        <v>2667.91</v>
      </c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</row>
    <row r="128" s="37" customFormat="1" ht="16.95" customHeight="1" spans="1:36">
      <c r="A128" s="86" t="str">
        <f>IF(F128&lt;&gt;"",1+MAX($A$2:A127),"")</f>
        <v/>
      </c>
      <c r="B128" s="90"/>
      <c r="C128" s="88"/>
      <c r="D128" s="70"/>
      <c r="E128" s="73"/>
      <c r="F128" s="91"/>
      <c r="G128" s="92"/>
      <c r="H128" s="71"/>
      <c r="I128" s="104"/>
      <c r="J128" s="105"/>
      <c r="K128" s="106"/>
      <c r="L128" s="107"/>
      <c r="M128" s="107"/>
      <c r="N128" s="107"/>
      <c r="O128" s="107"/>
      <c r="P128" s="107"/>
      <c r="Q128" s="132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</row>
    <row r="129" s="37" customFormat="1" customHeight="1" spans="1:19">
      <c r="A129" s="86" t="str">
        <f>IF(F129&lt;&gt;"",1+MAX($A$2:A128),"")</f>
        <v/>
      </c>
      <c r="B129" s="90"/>
      <c r="C129" s="93"/>
      <c r="D129" s="81" t="s">
        <v>45</v>
      </c>
      <c r="E129" s="94"/>
      <c r="F129" s="94"/>
      <c r="G129" s="95"/>
      <c r="H129" s="94"/>
      <c r="I129" s="94"/>
      <c r="J129" s="116"/>
      <c r="K129" s="116"/>
      <c r="L129" s="117"/>
      <c r="M129" s="118"/>
      <c r="N129" s="117"/>
      <c r="O129" s="117"/>
      <c r="P129" s="119"/>
      <c r="Q129" s="128">
        <f>SUM(Q33:Q127)</f>
        <v>662732.761906556</v>
      </c>
      <c r="S129" s="131"/>
    </row>
    <row r="130" s="38" customFormat="1" ht="31.5" spans="1:19">
      <c r="A130" s="86"/>
      <c r="B130" s="86"/>
      <c r="C130" s="136"/>
      <c r="D130" s="86"/>
      <c r="E130" s="86"/>
      <c r="F130" s="86"/>
      <c r="G130" s="86"/>
      <c r="H130" s="86"/>
      <c r="I130" s="86"/>
      <c r="J130" s="164"/>
      <c r="K130" s="165" t="s">
        <v>31</v>
      </c>
      <c r="L130" s="166"/>
      <c r="M130" s="167">
        <f>SUM(M17:M128)</f>
        <v>221801.676263791</v>
      </c>
      <c r="N130" s="168" t="s">
        <v>33</v>
      </c>
      <c r="O130" s="169">
        <f>SUM(O17:O128)</f>
        <v>555347.511435185</v>
      </c>
      <c r="P130" s="86"/>
      <c r="Q130" s="132"/>
      <c r="S130" s="176"/>
    </row>
    <row r="131" s="38" customFormat="1" spans="1:17">
      <c r="A131" s="137"/>
      <c r="B131" s="138"/>
      <c r="C131" s="139"/>
      <c r="D131" s="140" t="s">
        <v>128</v>
      </c>
      <c r="E131" s="141"/>
      <c r="F131" s="141"/>
      <c r="G131" s="142"/>
      <c r="H131" s="141"/>
      <c r="I131" s="141"/>
      <c r="J131" s="141"/>
      <c r="K131" s="141"/>
      <c r="L131" s="170"/>
      <c r="M131" s="170"/>
      <c r="N131" s="170"/>
      <c r="O131" s="170"/>
      <c r="P131" s="170"/>
      <c r="Q131" s="177">
        <f>SUM(Q8:Q129)/2</f>
        <v>777149.187698976</v>
      </c>
    </row>
    <row r="132" s="38" customFormat="1" spans="1:36">
      <c r="A132" s="137"/>
      <c r="B132" s="138"/>
      <c r="C132" s="143"/>
      <c r="D132" s="144" t="s">
        <v>129</v>
      </c>
      <c r="E132" s="145"/>
      <c r="F132" s="139"/>
      <c r="G132" s="145"/>
      <c r="H132" s="139"/>
      <c r="I132" s="139"/>
      <c r="J132" s="139"/>
      <c r="K132" s="139"/>
      <c r="L132" s="171">
        <v>0.05</v>
      </c>
      <c r="M132" s="171"/>
      <c r="N132" s="171"/>
      <c r="O132" s="171"/>
      <c r="P132" s="171"/>
      <c r="Q132" s="177">
        <f>Q131*L132</f>
        <v>38857.4593849488</v>
      </c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</row>
    <row r="133" s="38" customFormat="1" spans="1:36">
      <c r="A133" s="146"/>
      <c r="B133" s="147"/>
      <c r="C133" s="148"/>
      <c r="D133" s="149" t="s">
        <v>9</v>
      </c>
      <c r="E133" s="150"/>
      <c r="F133" s="151"/>
      <c r="G133" s="150"/>
      <c r="H133" s="151"/>
      <c r="I133" s="151"/>
      <c r="J133" s="151"/>
      <c r="K133" s="151"/>
      <c r="L133" s="172">
        <v>0.1</v>
      </c>
      <c r="M133" s="172"/>
      <c r="N133" s="172"/>
      <c r="O133" s="172"/>
      <c r="P133" s="172"/>
      <c r="Q133" s="179">
        <f>Q131*L133</f>
        <v>77714.9187698976</v>
      </c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78"/>
      <c r="AH133" s="178"/>
      <c r="AI133" s="178"/>
      <c r="AJ133" s="178"/>
    </row>
    <row r="134" s="38" customFormat="1" spans="1:36">
      <c r="A134" s="152"/>
      <c r="B134" s="153"/>
      <c r="C134" s="154"/>
      <c r="D134" s="155" t="s">
        <v>10</v>
      </c>
      <c r="E134" s="156"/>
      <c r="F134" s="157"/>
      <c r="G134" s="156"/>
      <c r="H134" s="157"/>
      <c r="I134" s="157"/>
      <c r="J134" s="157"/>
      <c r="K134" s="157"/>
      <c r="L134" s="173">
        <v>0.06</v>
      </c>
      <c r="M134" s="173"/>
      <c r="N134" s="173"/>
      <c r="O134" s="173"/>
      <c r="P134" s="173"/>
      <c r="Q134" s="180">
        <f>Q131*L134</f>
        <v>46628.9512619386</v>
      </c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</row>
    <row r="135" s="38" customFormat="1" spans="1:36">
      <c r="A135" s="152"/>
      <c r="B135" s="153"/>
      <c r="C135" s="154"/>
      <c r="D135" s="155" t="s">
        <v>11</v>
      </c>
      <c r="E135" s="156"/>
      <c r="F135" s="157"/>
      <c r="G135" s="156"/>
      <c r="H135" s="157"/>
      <c r="I135" s="157"/>
      <c r="J135" s="157"/>
      <c r="K135" s="157"/>
      <c r="L135" s="174">
        <v>0.015</v>
      </c>
      <c r="M135" s="174"/>
      <c r="N135" s="174"/>
      <c r="O135" s="174"/>
      <c r="P135" s="174"/>
      <c r="Q135" s="180">
        <f>Q131*L135</f>
        <v>11657.2378154846</v>
      </c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</row>
    <row r="136" s="38" customFormat="1" ht="16.5" spans="1:17">
      <c r="A136" s="158"/>
      <c r="B136" s="159"/>
      <c r="C136" s="160"/>
      <c r="D136" s="161" t="s">
        <v>12</v>
      </c>
      <c r="E136" s="162"/>
      <c r="F136" s="162"/>
      <c r="G136" s="163"/>
      <c r="H136" s="162"/>
      <c r="I136" s="162"/>
      <c r="J136" s="162"/>
      <c r="K136" s="162"/>
      <c r="L136" s="175"/>
      <c r="M136" s="175"/>
      <c r="N136" s="175"/>
      <c r="O136" s="175"/>
      <c r="P136" s="175"/>
      <c r="Q136" s="181">
        <f>SUM(Q131:Q135)</f>
        <v>952007.754931246</v>
      </c>
    </row>
  </sheetData>
  <mergeCells count="6">
    <mergeCell ref="A2:Q2"/>
    <mergeCell ref="B3:C3"/>
    <mergeCell ref="B4:C4"/>
    <mergeCell ref="B5:C5"/>
    <mergeCell ref="K130:L130"/>
    <mergeCell ref="Q8:Q14"/>
  </mergeCells>
  <printOptions horizontalCentered="1"/>
  <pageMargins left="0.7" right="0.7" top="0.75" bottom="0.75" header="0.3" footer="0.3"/>
  <pageSetup paperSize="9" scale="33" fitToHeight="0" orientation="portrait"/>
  <headerFooter alignWithMargins="0" scaleWithDoc="0"/>
  <ignoredErrors>
    <ignoredError sqref="F125:F127 E124:F124 F116:F123 E115:F115 F105:F114 E102:F104 F101 E100:F100 F98:F99 E97:F97 F96 E34:E40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38"/>
  <sheetViews>
    <sheetView workbookViewId="0">
      <selection activeCell="A1" sqref="A1"/>
    </sheetView>
  </sheetViews>
  <sheetFormatPr defaultColWidth="9.10833333333333" defaultRowHeight="15" outlineLevelCol="2"/>
  <cols>
    <col min="1" max="1" width="26.8833333333333" style="1" customWidth="1"/>
    <col min="2" max="2" width="19.6666666666667" style="2" customWidth="1"/>
    <col min="3" max="3" width="20.5583333333333" style="2" customWidth="1"/>
    <col min="4" max="16384" width="9.10833333333333" style="2"/>
  </cols>
  <sheetData>
    <row r="1" ht="15.75" spans="1:3">
      <c r="A1" s="3"/>
      <c r="B1" s="4"/>
      <c r="C1" s="4"/>
    </row>
    <row r="2" spans="1:3">
      <c r="A2" s="3"/>
      <c r="B2" s="5"/>
      <c r="C2" s="6"/>
    </row>
    <row r="3" spans="1:3">
      <c r="A3" s="3"/>
      <c r="B3" s="7"/>
      <c r="C3" s="8"/>
    </row>
    <row r="4" ht="15.75" spans="1:3">
      <c r="A4" s="3"/>
      <c r="B4" s="9"/>
      <c r="C4" s="10"/>
    </row>
    <row r="5" ht="15.75" spans="1:3">
      <c r="A5" s="3"/>
      <c r="B5" s="3"/>
      <c r="C5" s="3"/>
    </row>
    <row r="6" ht="16.5" spans="1:3">
      <c r="A6" s="3"/>
      <c r="B6" s="11" t="s">
        <v>130</v>
      </c>
      <c r="C6" s="12" t="s">
        <v>131</v>
      </c>
    </row>
    <row r="7" ht="15.75" spans="1:3">
      <c r="A7" s="13"/>
      <c r="B7" s="14"/>
      <c r="C7" s="15"/>
    </row>
    <row r="8" ht="15.75" spans="1:3">
      <c r="A8" s="16" t="s">
        <v>5</v>
      </c>
      <c r="B8" s="17" t="s">
        <v>132</v>
      </c>
      <c r="C8" s="18">
        <v>18.17</v>
      </c>
    </row>
    <row r="9" ht="15.75" spans="1:3">
      <c r="A9" s="16" t="s">
        <v>133</v>
      </c>
      <c r="B9" s="17" t="s">
        <v>134</v>
      </c>
      <c r="C9" s="18">
        <v>18.17</v>
      </c>
    </row>
    <row r="10" ht="15.75" spans="1:3">
      <c r="A10" s="16" t="s">
        <v>6</v>
      </c>
      <c r="B10" s="17" t="s">
        <v>134</v>
      </c>
      <c r="C10" s="18">
        <v>29.89</v>
      </c>
    </row>
    <row r="11" ht="16.5" spans="1:3">
      <c r="A11" s="19"/>
      <c r="B11" s="20"/>
      <c r="C11" s="21"/>
    </row>
    <row r="12" ht="15.75" spans="1:3">
      <c r="A12" s="3"/>
      <c r="B12" s="3"/>
      <c r="C12" s="3"/>
    </row>
    <row r="13" ht="15.75" spans="1:3">
      <c r="A13" s="22" t="s">
        <v>135</v>
      </c>
      <c r="B13" s="23">
        <v>0</v>
      </c>
      <c r="C13" s="3"/>
    </row>
    <row r="14" ht="15.75" spans="1:3">
      <c r="A14" s="3"/>
      <c r="B14" s="3"/>
      <c r="C14" s="3"/>
    </row>
    <row r="15" ht="16.5" spans="1:3">
      <c r="A15" s="3"/>
      <c r="B15" s="24" t="s">
        <v>24</v>
      </c>
      <c r="C15" s="25"/>
    </row>
    <row r="16" ht="15.75" spans="1:3">
      <c r="A16" s="26" t="s">
        <v>136</v>
      </c>
      <c r="B16" s="27" t="s">
        <v>62</v>
      </c>
      <c r="C16" s="28">
        <v>0</v>
      </c>
    </row>
    <row r="17" ht="15.75" spans="1:3">
      <c r="A17" s="29" t="s">
        <v>137</v>
      </c>
      <c r="B17" s="30" t="s">
        <v>54</v>
      </c>
      <c r="C17" s="31">
        <v>0.05</v>
      </c>
    </row>
    <row r="18" ht="15.75" spans="1:3">
      <c r="A18" s="29" t="s">
        <v>138</v>
      </c>
      <c r="B18" s="30" t="s">
        <v>49</v>
      </c>
      <c r="C18" s="31">
        <v>0.1</v>
      </c>
    </row>
    <row r="19" ht="15.75" spans="1:3">
      <c r="A19" s="29" t="s">
        <v>139</v>
      </c>
      <c r="B19" s="30" t="s">
        <v>140</v>
      </c>
      <c r="C19" s="31">
        <v>0.1</v>
      </c>
    </row>
    <row r="20" ht="15.75" spans="1:3">
      <c r="A20" s="29" t="s">
        <v>141</v>
      </c>
      <c r="B20" s="30" t="s">
        <v>75</v>
      </c>
      <c r="C20" s="31">
        <v>0.1</v>
      </c>
    </row>
    <row r="21" ht="15.75" spans="1:3">
      <c r="A21" s="29" t="s">
        <v>142</v>
      </c>
      <c r="B21" s="30" t="s">
        <v>38</v>
      </c>
      <c r="C21" s="31">
        <v>0</v>
      </c>
    </row>
    <row r="22" ht="15.75" spans="1:3">
      <c r="A22" s="29" t="s">
        <v>143</v>
      </c>
      <c r="B22" s="30" t="s">
        <v>144</v>
      </c>
      <c r="C22" s="31">
        <v>0</v>
      </c>
    </row>
    <row r="23" ht="15.75" spans="1:3">
      <c r="A23" s="29" t="s">
        <v>145</v>
      </c>
      <c r="B23" s="30" t="s">
        <v>146</v>
      </c>
      <c r="C23" s="31">
        <v>0</v>
      </c>
    </row>
    <row r="24" ht="15.75" spans="1:3">
      <c r="A24" s="29" t="s">
        <v>147</v>
      </c>
      <c r="B24" s="30" t="s">
        <v>148</v>
      </c>
      <c r="C24" s="31">
        <v>0</v>
      </c>
    </row>
    <row r="25" ht="15.75" spans="1:3">
      <c r="A25" s="29" t="s">
        <v>149</v>
      </c>
      <c r="B25" s="30" t="s">
        <v>150</v>
      </c>
      <c r="C25" s="31">
        <v>0</v>
      </c>
    </row>
    <row r="26" ht="15.75" spans="1:3">
      <c r="A26" s="29" t="s">
        <v>151</v>
      </c>
      <c r="B26" s="30" t="s">
        <v>152</v>
      </c>
      <c r="C26" s="31">
        <v>0.1</v>
      </c>
    </row>
    <row r="27" ht="15.75" spans="1:3">
      <c r="A27" s="29" t="s">
        <v>153</v>
      </c>
      <c r="B27" s="30" t="s">
        <v>154</v>
      </c>
      <c r="C27" s="31">
        <v>0.1</v>
      </c>
    </row>
    <row r="28" ht="15.75" spans="1:3">
      <c r="A28" s="29" t="s">
        <v>155</v>
      </c>
      <c r="B28" s="30" t="s">
        <v>156</v>
      </c>
      <c r="C28" s="31">
        <v>0</v>
      </c>
    </row>
    <row r="29" ht="15.75" spans="1:3">
      <c r="A29" s="29" t="s">
        <v>157</v>
      </c>
      <c r="B29" s="30" t="s">
        <v>158</v>
      </c>
      <c r="C29" s="31">
        <v>0</v>
      </c>
    </row>
    <row r="30" ht="15.75" spans="1:3">
      <c r="A30" s="29" t="s">
        <v>159</v>
      </c>
      <c r="B30" s="30" t="s">
        <v>159</v>
      </c>
      <c r="C30" s="31">
        <v>0.1</v>
      </c>
    </row>
    <row r="31" ht="15.75" spans="1:3">
      <c r="A31" s="29" t="s">
        <v>160</v>
      </c>
      <c r="B31" s="30" t="s">
        <v>161</v>
      </c>
      <c r="C31" s="31">
        <v>0</v>
      </c>
    </row>
    <row r="32" ht="15.75" spans="1:3">
      <c r="A32" s="29" t="s">
        <v>162</v>
      </c>
      <c r="B32" s="30" t="s">
        <v>163</v>
      </c>
      <c r="C32" s="31">
        <v>0</v>
      </c>
    </row>
    <row r="33" ht="15.75" spans="1:3">
      <c r="A33" s="29" t="s">
        <v>164</v>
      </c>
      <c r="B33" s="30" t="s">
        <v>165</v>
      </c>
      <c r="C33" s="31">
        <v>0</v>
      </c>
    </row>
    <row r="34" ht="15.75" spans="1:3">
      <c r="A34" s="29" t="s">
        <v>155</v>
      </c>
      <c r="B34" s="30" t="s">
        <v>166</v>
      </c>
      <c r="C34" s="31">
        <v>0</v>
      </c>
    </row>
    <row r="35" ht="15.75" spans="1:3">
      <c r="A35" s="29" t="s">
        <v>167</v>
      </c>
      <c r="B35" s="30" t="s">
        <v>168</v>
      </c>
      <c r="C35" s="31">
        <v>0</v>
      </c>
    </row>
    <row r="36" ht="15.75" spans="1:3">
      <c r="A36" s="29" t="s">
        <v>169</v>
      </c>
      <c r="B36" s="30" t="s">
        <v>170</v>
      </c>
      <c r="C36" s="31">
        <v>0</v>
      </c>
    </row>
    <row r="37" ht="15.75" spans="1:3">
      <c r="A37" s="29" t="s">
        <v>171</v>
      </c>
      <c r="B37" s="30" t="s">
        <v>172</v>
      </c>
      <c r="C37" s="31">
        <v>0.1</v>
      </c>
    </row>
    <row r="38" ht="16.5" spans="1:3">
      <c r="A38" s="32" t="s">
        <v>173</v>
      </c>
      <c r="B38" s="33" t="s">
        <v>173</v>
      </c>
      <c r="C38" s="34">
        <v>0</v>
      </c>
    </row>
  </sheetData>
  <mergeCells count="2">
    <mergeCell ref="B15:C15"/>
    <mergeCell ref="B2:C4"/>
  </mergeCells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2510B4F-9BDF-436D-9B7C-29411121E6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General Summary</vt:lpstr>
      <vt:lpstr>Takeoff Breakdown</vt:lpstr>
      <vt:lpstr>LABOR 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Administrator</cp:lastModifiedBy>
  <dcterms:created xsi:type="dcterms:W3CDTF">2016-03-30T11:57:00Z</dcterms:created>
  <cp:lastPrinted>2023-01-11T20:23:00Z</cp:lastPrinted>
  <dcterms:modified xsi:type="dcterms:W3CDTF">2025-05-27T19:42:43Z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{32510B4F-9BDF-436D-9B7C-29411121E6DC}</vt:lpwstr>
  </property>
  <property fmtid="{D5CDD505-2E9C-101B-9397-08002B2CF9AE}" pid="6" name="ICV">
    <vt:lpwstr>66D92EA9E6B340AAA7BFF57FD88D81E4_13</vt:lpwstr>
  </property>
  <property fmtid="{D5CDD505-2E9C-101B-9397-08002B2CF9AE}" pid="7" name="KSOProductBuildVer">
    <vt:lpwstr>1033-12.2.0.21179</vt:lpwstr>
  </property>
</Properties>
</file>